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015"/>
  </bookViews>
  <sheets>
    <sheet name="Paarungen_VM" sheetId="1" r:id="rId1"/>
    <sheet name="Paarungstabelle" sheetId="2" state="hidden" r:id="rId2"/>
    <sheet name="Tabellen" sheetId="4" state="hidden" r:id="rId3"/>
    <sheet name="VM&amp;Pokal" sheetId="3" state="hidden" r:id="rId4"/>
  </sheets>
  <definedNames>
    <definedName name="_xlnm.Print_Titles" localSheetId="0">Paarungen_VM!$1:$3</definedName>
  </definedNames>
  <calcPr calcId="124519"/>
</workbook>
</file>

<file path=xl/calcChain.xml><?xml version="1.0" encoding="utf-8"?>
<calcChain xmlns="http://schemas.openxmlformats.org/spreadsheetml/2006/main">
  <c r="P25" i="1"/>
  <c r="P24"/>
  <c r="H9" l="1"/>
  <c r="H84"/>
  <c r="H91"/>
  <c r="H77"/>
  <c r="H53"/>
  <c r="H31"/>
  <c r="H10"/>
  <c r="P12"/>
  <c r="P11"/>
  <c r="P10"/>
  <c r="P9"/>
  <c r="P8"/>
  <c r="P7"/>
  <c r="P6"/>
  <c r="P5"/>
  <c r="H62" l="1"/>
  <c r="I62" s="1"/>
  <c r="H16"/>
  <c r="I16" s="1"/>
  <c r="D72"/>
  <c r="E72" s="1"/>
  <c r="D30"/>
  <c r="E30" s="1"/>
  <c r="H39"/>
  <c r="I39" s="1"/>
  <c r="D51"/>
  <c r="E51" s="1"/>
  <c r="H40"/>
  <c r="I40" s="1"/>
  <c r="D50"/>
  <c r="E50" s="1"/>
  <c r="H63"/>
  <c r="I63" s="1"/>
  <c r="H17"/>
  <c r="I17" s="1"/>
  <c r="D71"/>
  <c r="E71" s="1"/>
  <c r="D29"/>
  <c r="E29" s="1"/>
  <c r="H50"/>
  <c r="I50" s="1"/>
  <c r="D62"/>
  <c r="E62" s="1"/>
  <c r="H73"/>
  <c r="I73" s="1"/>
  <c r="H19"/>
  <c r="I19" s="1"/>
  <c r="D41"/>
  <c r="E41" s="1"/>
  <c r="D27"/>
  <c r="E27" s="1"/>
  <c r="H38"/>
  <c r="I38" s="1"/>
  <c r="H30"/>
  <c r="I30" s="1"/>
  <c r="D52"/>
  <c r="E52" s="1"/>
  <c r="H61"/>
  <c r="I61" s="1"/>
  <c r="D73"/>
  <c r="E73" s="1"/>
  <c r="D17"/>
  <c r="E17" s="1"/>
  <c r="H74"/>
  <c r="I74" s="1"/>
  <c r="H28"/>
  <c r="I28" s="1"/>
  <c r="D40"/>
  <c r="E40" s="1"/>
  <c r="H51"/>
  <c r="I51" s="1"/>
  <c r="D61"/>
  <c r="E61" s="1"/>
  <c r="D19"/>
  <c r="E19" s="1"/>
  <c r="H72"/>
  <c r="I72" s="1"/>
  <c r="H18"/>
  <c r="I18" s="1"/>
  <c r="D28"/>
  <c r="E28" s="1"/>
  <c r="H41"/>
  <c r="I41" s="1"/>
  <c r="D63"/>
  <c r="E63" s="1"/>
  <c r="D49"/>
  <c r="E49" s="1"/>
  <c r="H60"/>
  <c r="I60" s="1"/>
  <c r="H52"/>
  <c r="I52" s="1"/>
  <c r="D74"/>
  <c r="E74" s="1"/>
  <c r="D18"/>
  <c r="E18" s="1"/>
  <c r="H29"/>
  <c r="I29" s="1"/>
  <c r="D39"/>
  <c r="E39" s="1"/>
  <c r="D60"/>
  <c r="E60" s="1"/>
  <c r="D38"/>
  <c r="E38" s="1"/>
  <c r="D16"/>
  <c r="E16" s="1"/>
  <c r="H71"/>
  <c r="I71" s="1"/>
  <c r="H49"/>
  <c r="I49" s="1"/>
  <c r="H27"/>
  <c r="I27" s="1"/>
  <c r="AA44" i="4"/>
  <c r="AA43"/>
  <c r="AA42"/>
  <c r="AA41"/>
  <c r="AA38"/>
  <c r="AA37"/>
  <c r="AA36"/>
  <c r="AA35"/>
  <c r="AA32"/>
  <c r="AA31"/>
  <c r="AA30"/>
  <c r="AA29"/>
  <c r="AA26"/>
  <c r="AA25"/>
  <c r="AA24"/>
  <c r="AA23"/>
  <c r="AA20"/>
  <c r="AA19"/>
  <c r="AA18"/>
  <c r="AA17"/>
  <c r="AA14"/>
  <c r="AA13"/>
  <c r="AA12"/>
  <c r="AA11"/>
  <c r="AA8"/>
  <c r="AA7"/>
  <c r="AA6"/>
  <c r="AA5"/>
  <c r="X41"/>
  <c r="X35"/>
  <c r="X29"/>
  <c r="X23"/>
  <c r="X17"/>
  <c r="X11"/>
  <c r="X8"/>
  <c r="X7"/>
  <c r="X6"/>
  <c r="X5"/>
  <c r="U53"/>
  <c r="U47"/>
  <c r="U41"/>
  <c r="U35"/>
  <c r="U29"/>
  <c r="U23"/>
  <c r="U17"/>
  <c r="U11"/>
  <c r="U8"/>
  <c r="U7"/>
  <c r="U6"/>
  <c r="U5"/>
  <c r="K33" l="1"/>
  <c r="K34"/>
  <c r="P32"/>
  <c r="P28"/>
  <c r="P31"/>
  <c r="P30"/>
  <c r="P27"/>
  <c r="P29"/>
  <c r="K32"/>
  <c r="Q32"/>
  <c r="K31"/>
  <c r="Q30" s="1"/>
  <c r="K30"/>
  <c r="Q28" s="1"/>
  <c r="K29"/>
  <c r="Q29"/>
  <c r="K28"/>
  <c r="Q31" s="1"/>
  <c r="K27"/>
  <c r="Q27" s="1"/>
  <c r="P23"/>
  <c r="P21"/>
  <c r="X42" s="1"/>
  <c r="P18"/>
  <c r="X24" s="1"/>
  <c r="P16"/>
  <c r="X12" s="1"/>
  <c r="P20"/>
  <c r="X36" s="1"/>
  <c r="P22"/>
  <c r="P19"/>
  <c r="X30" s="1"/>
  <c r="P17"/>
  <c r="X18" s="1"/>
  <c r="K23"/>
  <c r="Q23" s="1"/>
  <c r="K22"/>
  <c r="Q20" s="1"/>
  <c r="X37" s="1"/>
  <c r="K21"/>
  <c r="Q21" s="1"/>
  <c r="X43" s="1"/>
  <c r="K20"/>
  <c r="Q22" s="1"/>
  <c r="K19"/>
  <c r="Q18" s="1"/>
  <c r="X25" s="1"/>
  <c r="K18"/>
  <c r="Q17" s="1"/>
  <c r="X19" s="1"/>
  <c r="K17"/>
  <c r="Q16" s="1"/>
  <c r="X13" s="1"/>
  <c r="K16"/>
  <c r="P11"/>
  <c r="U48" s="1"/>
  <c r="P5"/>
  <c r="U12" s="1"/>
  <c r="P7"/>
  <c r="U24" s="1"/>
  <c r="P9"/>
  <c r="U36" s="1"/>
  <c r="P8"/>
  <c r="U30" s="1"/>
  <c r="P10"/>
  <c r="U42" s="1"/>
  <c r="P12"/>
  <c r="U54" s="1"/>
  <c r="P6"/>
  <c r="U18" s="1"/>
  <c r="K12"/>
  <c r="Q12" s="1"/>
  <c r="U55" s="1"/>
  <c r="K11"/>
  <c r="Q10" s="1"/>
  <c r="U43" s="1"/>
  <c r="K10"/>
  <c r="Q8" s="1"/>
  <c r="U31" s="1"/>
  <c r="K9"/>
  <c r="Q9" s="1"/>
  <c r="U37" s="1"/>
  <c r="K8"/>
  <c r="Q7" s="1"/>
  <c r="U25" s="1"/>
  <c r="K7"/>
  <c r="Q5" s="1"/>
  <c r="U13" s="1"/>
  <c r="K6"/>
  <c r="Q11" s="1"/>
  <c r="U49" s="1"/>
  <c r="K5"/>
  <c r="Q6" s="1"/>
  <c r="U19" s="1"/>
  <c r="L29"/>
  <c r="R29" s="1"/>
  <c r="P23" i="1"/>
  <c r="P22"/>
  <c r="P21"/>
  <c r="P20"/>
  <c r="H21" s="1"/>
  <c r="P19"/>
  <c r="H92" s="1"/>
  <c r="P18"/>
  <c r="H78" s="1"/>
  <c r="P17"/>
  <c r="H54" s="1"/>
  <c r="P16"/>
  <c r="H32" s="1"/>
  <c r="H5"/>
  <c r="I5" s="1"/>
  <c r="D6"/>
  <c r="E6" s="1"/>
  <c r="H8"/>
  <c r="I8" s="1"/>
  <c r="D7"/>
  <c r="E7" s="1"/>
  <c r="D8"/>
  <c r="E8" s="1"/>
  <c r="D5"/>
  <c r="E5" s="1"/>
  <c r="H7"/>
  <c r="I7" s="1"/>
  <c r="H20" l="1"/>
  <c r="H43"/>
  <c r="H65"/>
  <c r="H42"/>
  <c r="I42" s="1"/>
  <c r="H85"/>
  <c r="H64"/>
  <c r="D79"/>
  <c r="E79" s="1"/>
  <c r="D33"/>
  <c r="E33" s="1"/>
  <c r="D11"/>
  <c r="D86"/>
  <c r="E86" s="1"/>
  <c r="D66"/>
  <c r="E66" s="1"/>
  <c r="D22"/>
  <c r="E22" s="1"/>
  <c r="D93"/>
  <c r="E93" s="1"/>
  <c r="D55"/>
  <c r="E55" s="1"/>
  <c r="D44"/>
  <c r="E44" s="1"/>
  <c r="D85"/>
  <c r="E85" s="1"/>
  <c r="D43"/>
  <c r="E43" s="1"/>
  <c r="D65"/>
  <c r="E65" s="1"/>
  <c r="D54"/>
  <c r="E54" s="1"/>
  <c r="D10"/>
  <c r="E10" s="1"/>
  <c r="D78"/>
  <c r="E78" s="1"/>
  <c r="D32"/>
  <c r="E32" s="1"/>
  <c r="D21"/>
  <c r="D92"/>
  <c r="E92" s="1"/>
  <c r="D67"/>
  <c r="E67" s="1"/>
  <c r="D23"/>
  <c r="E23" s="1"/>
  <c r="D45"/>
  <c r="E45" s="1"/>
  <c r="D34"/>
  <c r="E34" s="1"/>
  <c r="D94"/>
  <c r="E94" s="1"/>
  <c r="D56"/>
  <c r="E56" s="1"/>
  <c r="D12"/>
  <c r="D87"/>
  <c r="E87" s="1"/>
  <c r="D80"/>
  <c r="E80" s="1"/>
  <c r="D91"/>
  <c r="D53"/>
  <c r="E53" s="1"/>
  <c r="D9"/>
  <c r="E9" s="1"/>
  <c r="D31"/>
  <c r="E31" s="1"/>
  <c r="D20"/>
  <c r="E20" s="1"/>
  <c r="D84"/>
  <c r="E84" s="1"/>
  <c r="D42"/>
  <c r="E42" s="1"/>
  <c r="D77"/>
  <c r="E77" s="1"/>
  <c r="D64"/>
  <c r="E64" s="1"/>
  <c r="D95"/>
  <c r="E95" s="1"/>
  <c r="D57"/>
  <c r="E57" s="1"/>
  <c r="D13"/>
  <c r="D81"/>
  <c r="E81" s="1"/>
  <c r="D68"/>
  <c r="E68" s="1"/>
  <c r="D88"/>
  <c r="E88" s="1"/>
  <c r="D46"/>
  <c r="E46" s="1"/>
  <c r="D35"/>
  <c r="E35" s="1"/>
  <c r="D24"/>
  <c r="E24" s="1"/>
  <c r="H88"/>
  <c r="I88" s="1"/>
  <c r="H68"/>
  <c r="I68" s="1"/>
  <c r="H46"/>
  <c r="I46" s="1"/>
  <c r="H24"/>
  <c r="I24" s="1"/>
  <c r="H95"/>
  <c r="I95" s="1"/>
  <c r="H81"/>
  <c r="I81" s="1"/>
  <c r="H57"/>
  <c r="I57" s="1"/>
  <c r="H35"/>
  <c r="I35" s="1"/>
  <c r="H94"/>
  <c r="I94" s="1"/>
  <c r="H80"/>
  <c r="I80" s="1"/>
  <c r="H56"/>
  <c r="I56" s="1"/>
  <c r="H34"/>
  <c r="I34" s="1"/>
  <c r="H87"/>
  <c r="I87" s="1"/>
  <c r="H67"/>
  <c r="I67" s="1"/>
  <c r="H45"/>
  <c r="I45" s="1"/>
  <c r="H23"/>
  <c r="I23" s="1"/>
  <c r="H86"/>
  <c r="I86" s="1"/>
  <c r="H66"/>
  <c r="I66" s="1"/>
  <c r="H44"/>
  <c r="I44" s="1"/>
  <c r="H22"/>
  <c r="I22" s="1"/>
  <c r="H93"/>
  <c r="I93" s="1"/>
  <c r="H79"/>
  <c r="I79" s="1"/>
  <c r="H55"/>
  <c r="I55" s="1"/>
  <c r="H33"/>
  <c r="I33" s="1"/>
  <c r="E91"/>
  <c r="E21"/>
  <c r="I78"/>
  <c r="I53"/>
  <c r="I77"/>
  <c r="I65"/>
  <c r="I91"/>
  <c r="I84"/>
  <c r="I43"/>
  <c r="I85"/>
  <c r="I31"/>
  <c r="I92"/>
  <c r="I20"/>
  <c r="I54"/>
  <c r="I64"/>
  <c r="I21"/>
  <c r="I32"/>
  <c r="E13"/>
  <c r="H13"/>
  <c r="I13" s="1"/>
  <c r="H12"/>
  <c r="I12" s="1"/>
  <c r="H11"/>
  <c r="I11" s="1"/>
  <c r="I10"/>
  <c r="I9"/>
  <c r="E12"/>
  <c r="E11"/>
  <c r="L31" i="4"/>
  <c r="R30" s="1"/>
  <c r="L30"/>
  <c r="R28" s="1"/>
  <c r="L21"/>
  <c r="R21" s="1"/>
  <c r="X44" s="1"/>
  <c r="L7"/>
  <c r="R5" s="1"/>
  <c r="U14" s="1"/>
  <c r="L32"/>
  <c r="R32" s="1"/>
  <c r="L27"/>
  <c r="R27" s="1"/>
  <c r="H6" i="1"/>
  <c r="I6" s="1"/>
  <c r="L18" i="4"/>
  <c r="R17" s="1"/>
  <c r="X20" s="1"/>
  <c r="L28"/>
  <c r="R31" s="1"/>
  <c r="L33"/>
  <c r="Q19"/>
  <c r="X31" s="1"/>
  <c r="L34"/>
  <c r="L16"/>
  <c r="R19" s="1"/>
  <c r="X32" s="1"/>
  <c r="L20"/>
  <c r="R22" s="1"/>
  <c r="L23"/>
  <c r="R23" s="1"/>
  <c r="L19"/>
  <c r="R18" s="1"/>
  <c r="X26" s="1"/>
  <c r="L17"/>
  <c r="R16" s="1"/>
  <c r="X14" s="1"/>
  <c r="L22"/>
  <c r="R20" s="1"/>
  <c r="X38" s="1"/>
  <c r="L9"/>
  <c r="R9" s="1"/>
  <c r="U38" s="1"/>
  <c r="L11"/>
  <c r="R10" s="1"/>
  <c r="U44" s="1"/>
  <c r="L8"/>
  <c r="R7" s="1"/>
  <c r="U26" s="1"/>
  <c r="L10"/>
  <c r="R8" s="1"/>
  <c r="U32" s="1"/>
  <c r="L5"/>
  <c r="R6" s="1"/>
  <c r="U20" s="1"/>
  <c r="L6"/>
  <c r="R11" s="1"/>
  <c r="U50" s="1"/>
  <c r="L12"/>
  <c r="R12" s="1"/>
  <c r="U56" s="1"/>
</calcChain>
</file>

<file path=xl/sharedStrings.xml><?xml version="1.0" encoding="utf-8"?>
<sst xmlns="http://schemas.openxmlformats.org/spreadsheetml/2006/main" count="732" uniqueCount="194">
  <si>
    <t>Schachfreunde Bad Grönenbach</t>
  </si>
  <si>
    <t>1. Runde</t>
  </si>
  <si>
    <t>MT</t>
  </si>
  <si>
    <t>VMT</t>
  </si>
  <si>
    <t>-</t>
  </si>
  <si>
    <t>2. Runde</t>
  </si>
  <si>
    <t>3. Runde</t>
  </si>
  <si>
    <t>4. Runde</t>
  </si>
  <si>
    <t>5. Runde</t>
  </si>
  <si>
    <t>6. Runde</t>
  </si>
  <si>
    <t>7. Runde</t>
  </si>
  <si>
    <t>Paarungstafeln Rundenturnier</t>
  </si>
  <si>
    <t>Teilnehmer: 4 Runden: 3 Modus: Standard Runde 1: 1-4 2-3 Runde 2: 4-3 1-2 Runde 3: 2-4 3-1</t>
  </si>
  <si>
    <t>Teilnehmer: 6 Runden: 5 Modus: Standard Runde 1: 1-6 2-5 3-4 Runde 2: 6-4 5-3 1-2 Runde 3: 2-6 3-1 4-5 Runde 4: 6-5 1-4 2-3 Runde 5: 3-6 4-2 5-1</t>
  </si>
  <si>
    <t>Teilnehmer: 8 Runden: 7 Modus: Standard Runde 1: 1-8 2-7 3-6 4-5 Runde 2: 8-5 6-4 7-3 1-2 Runde 3: 2-8 3-1 4-7 5-6 Runde 4: 8-6 7-5 1-4 2-3 Runde 5: 3-8 4-2 5-1 6-7 Runde 6: 8-7 1-6 2-5 3-4 Runde 7: 4-8 5-3 6-2 7-1</t>
  </si>
  <si>
    <t>Teilnehmer: 10 Runden: 9 Modus: Standard Runde 1: 1-10 2-9 3-8 4-7 5-6 Runde 2: 10-6 7-5 8-4 9-3 1-2 Runde 3: 2-10 3-1 4-9 5-8 6-7 Runde 4: 10-7 8-6 9-5 1-4 2-3 Runde 5: 3-10 4-2 5-1 6-9 7-8 Runde 6: 10-8 9-7 1-6 2-5 3-4 Runde 7: 4-10 5-3 6-2 7-1 8-9 Runde 8: 10-9 1-8 2-7 3-6 4-5 Runde 9: 5-10 6-4 7-3 8-2 9-1</t>
  </si>
  <si>
    <t>Teilnehmer: 12 Runden: 11 Modus: Standard Runde 1: 1-12 2-11 3-10 4-9 5-8 6-7 Runde 2: 12-7 8-6 9-5 10-4 11-3 1-2 Runde 3: 2-12 3-1 4-11 5-10 6-9 7-8 Runde 4: 12-8 9-7 10-6 11-5 1-4 2-3 Runde 5: 3-12 4-2 5-1 6-11 7-10 8-9 Runde 6: 12-9 10-8 11-7 1-6 2-5 3-4 Runde 7: 4-12 5-3 6-2 7-1 8-11 9-10 Runde 8: 12-10 11-9 1-8 2-7 3-6 4-5 Runde 9: 5-12 6-4 7-3 8-2 9-1 10-11 Runde 10: 12-11 1-10 2-9 3-8 4-7 5-6 Runde 11: 6-12 7-5 8-4 9-3 10-2 11-1</t>
  </si>
  <si>
    <t>Teilnehmer: 14 Runden: 13 Modus: Standard Runde 1: 1-14 2-13 3-12 4-11 5-10 6-9 7-8 Runde 2: 14-8 9-7 10-6 11-5 12-4 13-3 1-2 Runde 3: 2-14 3-1 4-13 5-12 6-11 7-10 8-9 Runde 4: 14-9 10-8 11-7 12-6 13-5 1-4 2-3 Runde 5: 3-14 4-2 5-1 6-13 7-12 8-11 9-10 Runde 6: 14-10 11-9 12-8 13-7 1-6 2-5 3-4 Runde 7: 4-14 5-3 6-2 7-1 8-13 9-12 10-11 Runde 8: 14-11 12-10 13-9 1-8 2-7 3-6 4-5 Runde 9: 5-14 6-4 7-3 8-2 9-1 10-13 11-12 Runde 10: 14-12 13-11 1-10 2-9 3-8 4-7 5-6 Runde 11: 6-14 7-5 8-4 9-3 10-2 11-1 12-13 Runde 12: 14-13 1-12 2-11 3-10 4-9 5-8 6-7 Runde 13: 7-14 8-6 9-5 10-4 11-3 12-2 13-1</t>
  </si>
  <si>
    <t>Teilnehmer: 16 Runden: 15 Modus: Standard Runde 1: 1-16 2-15 3-14 4-13 5-12 6-11 7-10 8-9 Runde 2: 16-9 10-8 11-7 12-6 13-5 14-4 15-3 1-2 Runde 3: 2-16 3-1 4-15 5-14 6-13 7-12 8-11 9-10 Runde 4: 16-10 11-9 12-8 13-7 14-6 15-5 1-4 2-3 Runde 5: 3-16 4-2 5-1 6-15 7-14 8-13 9-12 10-11 Runde 6: 16-11 12-10 13-9 14-8 15-7 1-6 2-5 3-4 Runde 7: 4-16 5-3 6-2 7-1 8-15 9-14 10-13 11-12 Runde 8: 16-12 13-11 14-10 15-9 1-8 2-7 3-6 4-5 Runde 9: 5-16 6-4 7-3 8-2 9-1 10-15 11-14 12-13 Runde 10: 16-13 14-12 15-11 1-10 2-9 3-8 4-7 5-6 Runde 11: 6-16 7-5 8-4 9-3 10-2 11-1 12-15 13-14 Runde 12: 16-14 15-13 1-12 2-11 3-10 4-9 5-8 6-7 Runde 13: 7-16 8-6 9-5 10-4 11-3 12-2 13-1 14-15 Runde 14: 16-15 1-14 2-13 3-12 4-11 5-10 6-9 7-8 Runde 15: 8-16 9-7 10-6 11-5 12-4 13-3 14-2 15-1</t>
  </si>
  <si>
    <t>Teilnehmer: 18 Runden: 17 Modus: Standard Runde 1: 1-18 2-17 3-16 4-15 5-14 6-13 7-12 8-11 9-10 Runde 2: 18-10 11-9 12-8 13-7 14-6 15-5 16-4 17-3 1-2 Runde 3: 2-18 3-1 4-17 5-16 6-15 7-14 8-13 9-12 10-11 Runde 4: 18-11 12-10 13-9 14-8 15-7 16-6 17-5 1-4 2-3 Runde 5: 3-18 4-2 5-1 6-17 7-16 8-15 9-14 10-13 11-12 Runde 6: 18-12 13-11 14-10 15-9 16-8 17-7 1-6 2-5 3-4 Runde 7: 4-18 5-3 6-2 7-1 8-17 9-16 10-15 11-14 12-13 Runde 8: 18-13 14-12 15-11 16-10 17-9 1-8 2-7 3-6 4-5 Runde 9: 5-18 6-4 7-3 8-2 9-1 10-17 11-16 12-15 13-14 Runde 10: 18-14 15-13 16-12 17-11 1-10 2-9 3-8 4-7 5-6 Runde 11: 6-18 7-5 8-4 9-3 10-2 11-1 12-17 13-16 14-15 Runde 12: 18-15 16-14 17-13 1-12 2-11 3-10 4-9 5-8 6-7 Runde 13: 7-18 8-6 9-5 10-4 11-3 12-2 13-1 14-17 15-16 Runde 14: 18-16 17-15 1-14 2-13 3-12 4-11 5-10 6-9 7-8 Runde 15: 8-18 9-7 10-6 11-5 12-4 13-3 14-2 15-1 16-17 Runde 16: 18-17 1-16 2-15 3-14 4-13 5-12 6-11 7-10 8-9 Runde 17: 9-18 10-8 11-7 12-6 13-5 14-4 15-3 16-2 17-1</t>
  </si>
  <si>
    <t>Teilnehmer: 20 Runden: 19 Modus: Standard Runde 1: 1-20 2-19 3-18 4-17 5-16 6-15 7-14 8-13 9-12 10-11 Runde 2: 20-11 12-10 13-9 14-8 15-7 16-6 17-5 18-4 19-3 1-2 Runde 3: 2-20 3-1 4-19 5-18 6-17 7-16 8-15 9-14 10-13 11-12 Runde 4: 20-12 13-11 14-10 15-9 16-8 17-7 18-6 19-5 1-4 2-3 Runde 5: 3-20 4-2 5-1 6-19 7-18 8-17 9-16 10-15 11-14 12-13 Runde 6: 20-13 14-12 15-11 16-10 17-9 18-8 19-7 1-6 2-5 3-4 Runde 7: 4-20 5-3 6-2 7-1 8-19 9-18 10-17 11-16 12-15 13-14 Runde 8: 20-14 15-13 16-12 17-11 18-10 19-9 1-8 2-7 3-6 4-5 Runde 9: 5-20 6-4 7-3 8-2 9-1 10-19 11-18 12-17 13-16 14-15 Runde 10: 20-15 16-14 17-13 18-12 19-11 1-10 2-9 3-8 4-7 5-6 Runde 11: 6-20 7-5 8-4 9-3 10-2 11-1 12-19 13-18 14-17 15-16 Runde 12: 20-16 17-15 18-14 19-13 1-12 2-11 3-10 4-9 5-8 6-7 Runde 13: 7-20 8-6 9-5 10-4 11-3 12-2 13-1 14-19 15-18 16-17 Runde 14: 20-17 18-16 19-15 1-14 2-13 3-12 4-11 5-10 6-9 7-8 Runde 15: 8-20 9-7 10-6 11-5 12-4 13-3 14-2 15-1 16-19 17-18 Runde 16: 20-18 19-17 1-16 2-15 3-14 4-13 5-12 6-11 7-10 8-9 Runde 17: 9-20 10-8 11-7 12-6 13-5 14-4 15-3 16-2 17-1 18-19 Runde 18: 20-19 1-18 2-17 3-16 4-15 5-14 6-13 7-12 8-11 9-10 Runde 19: 10-20 11-9 12-8 13-7 14-6 15-5 16-4 17-3 18-2 19-1</t>
  </si>
  <si>
    <t>Vereinsmeisterschaft</t>
  </si>
  <si>
    <t>Pokalmeisterschaft</t>
  </si>
  <si>
    <t>Meisterturnier</t>
  </si>
  <si>
    <t>Lfd.Nr.</t>
  </si>
  <si>
    <t>Name</t>
  </si>
  <si>
    <t>DWZ</t>
  </si>
  <si>
    <t>Mitgl.Nr.</t>
  </si>
  <si>
    <t>Robert</t>
  </si>
  <si>
    <t>Walz</t>
  </si>
  <si>
    <t>1934 -106</t>
  </si>
  <si>
    <t>Peter</t>
  </si>
  <si>
    <t>Schiegg</t>
  </si>
  <si>
    <t>Andreas</t>
  </si>
  <si>
    <t>Wilhelm</t>
  </si>
  <si>
    <t>1933 -  52</t>
  </si>
  <si>
    <t>Stephan</t>
  </si>
  <si>
    <t>Müller</t>
  </si>
  <si>
    <t>1882 -  68</t>
  </si>
  <si>
    <t>Armin</t>
  </si>
  <si>
    <t>Beckert</t>
  </si>
  <si>
    <t>1718 -  65</t>
  </si>
  <si>
    <t>Terry</t>
  </si>
  <si>
    <t>Rigatos</t>
  </si>
  <si>
    <t>Alfred</t>
  </si>
  <si>
    <t>Schmidt</t>
  </si>
  <si>
    <t>1634 -  70</t>
  </si>
  <si>
    <t>Stefan</t>
  </si>
  <si>
    <t>Schrinner</t>
  </si>
  <si>
    <t>Wibel</t>
  </si>
  <si>
    <t>1627 -  66</t>
  </si>
  <si>
    <t>Reinhard</t>
  </si>
  <si>
    <t>Buhn</t>
  </si>
  <si>
    <t>1558 -  71</t>
  </si>
  <si>
    <t>D'Onofrio</t>
  </si>
  <si>
    <t>1464 -  30</t>
  </si>
  <si>
    <t>Ø</t>
  </si>
  <si>
    <t>Roberto</t>
  </si>
  <si>
    <t>Ralf</t>
  </si>
  <si>
    <t>Schemann</t>
  </si>
  <si>
    <t>Beqir</t>
  </si>
  <si>
    <t>Gashi</t>
  </si>
  <si>
    <t>Vormeisterturnier</t>
  </si>
  <si>
    <t>Otto</t>
  </si>
  <si>
    <t>Breitsch</t>
  </si>
  <si>
    <t>Pascal</t>
  </si>
  <si>
    <t>Thielke</t>
  </si>
  <si>
    <t>1747 -  49</t>
  </si>
  <si>
    <t>Jonas</t>
  </si>
  <si>
    <t>Urban</t>
  </si>
  <si>
    <t>NEU</t>
  </si>
  <si>
    <t>1696 -  35</t>
  </si>
  <si>
    <t>Matthias</t>
  </si>
  <si>
    <t>1673 -  62</t>
  </si>
  <si>
    <t>1318 -  10</t>
  </si>
  <si>
    <t>Johanna</t>
  </si>
  <si>
    <t>Bermann</t>
  </si>
  <si>
    <t>1226 -    6</t>
  </si>
  <si>
    <t>1193 -  34</t>
  </si>
  <si>
    <t>Hans</t>
  </si>
  <si>
    <t>Kuhn</t>
  </si>
  <si>
    <t>1110 -  81</t>
  </si>
  <si>
    <t>Markus</t>
  </si>
  <si>
    <t>Hofmeister</t>
  </si>
  <si>
    <t>  844 -  12</t>
  </si>
  <si>
    <t>Hauptturnier</t>
  </si>
  <si>
    <t>1461 -  11</t>
  </si>
  <si>
    <t>Thomas</t>
  </si>
  <si>
    <t>1460 -    6</t>
  </si>
  <si>
    <t>Felix</t>
  </si>
  <si>
    <t>Geiger</t>
  </si>
  <si>
    <t>1224 -    7</t>
  </si>
  <si>
    <t>1022 -    2</t>
  </si>
  <si>
    <t>  950 -    6</t>
  </si>
  <si>
    <t>Restp.</t>
  </si>
  <si>
    <t>1-8</t>
  </si>
  <si>
    <t>2-7</t>
  </si>
  <si>
    <t>3-6</t>
  </si>
  <si>
    <t>4-5</t>
  </si>
  <si>
    <t>8-5</t>
  </si>
  <si>
    <t>6-5</t>
  </si>
  <si>
    <t>6-4</t>
  </si>
  <si>
    <t>7-3</t>
  </si>
  <si>
    <t>1-2</t>
  </si>
  <si>
    <t>2-8</t>
  </si>
  <si>
    <t>2-6</t>
  </si>
  <si>
    <t>2-5</t>
  </si>
  <si>
    <t>3-1</t>
  </si>
  <si>
    <t>4-7</t>
  </si>
  <si>
    <t>5-6</t>
  </si>
  <si>
    <t>8-6</t>
  </si>
  <si>
    <t>1-6</t>
  </si>
  <si>
    <t>7-5</t>
  </si>
  <si>
    <t>1-4</t>
  </si>
  <si>
    <t>2-3</t>
  </si>
  <si>
    <t>3-8</t>
  </si>
  <si>
    <t>4-2</t>
  </si>
  <si>
    <t>5-1</t>
  </si>
  <si>
    <t>6-7</t>
  </si>
  <si>
    <t>8-7</t>
  </si>
  <si>
    <t>3-4</t>
  </si>
  <si>
    <t>4-8</t>
  </si>
  <si>
    <t>5-3</t>
  </si>
  <si>
    <t>6-2</t>
  </si>
  <si>
    <t>7-1</t>
  </si>
  <si>
    <t>8 Teilnehmer</t>
  </si>
  <si>
    <t>6 Teilnehmer</t>
  </si>
  <si>
    <t>Robert Walz</t>
  </si>
  <si>
    <t>Andreas Wilhelm</t>
  </si>
  <si>
    <t>Peter Schiegg</t>
  </si>
  <si>
    <t>Armin Beckert</t>
  </si>
  <si>
    <t>Alfred Schmidt</t>
  </si>
  <si>
    <t>Stefan Wibel</t>
  </si>
  <si>
    <t>Reinhard Buhn</t>
  </si>
  <si>
    <t>Roberto D'Onofrio</t>
  </si>
  <si>
    <t>∑ Punkte</t>
  </si>
  <si>
    <t>∑ SoBerg</t>
  </si>
  <si>
    <t>Spieler-Nr.</t>
  </si>
  <si>
    <t>Spieler</t>
  </si>
  <si>
    <t>Rang</t>
  </si>
  <si>
    <t>Punkte</t>
  </si>
  <si>
    <t>SoBerg</t>
  </si>
  <si>
    <t>Markus Hofmeister</t>
  </si>
  <si>
    <t>Terry Rigatos</t>
  </si>
  <si>
    <t>Stefan Schrinner</t>
  </si>
  <si>
    <t>Beqir Gashi</t>
  </si>
  <si>
    <t>Johanna Bermann</t>
  </si>
  <si>
    <t>Ralf Schemann</t>
  </si>
  <si>
    <t>Thomas Schiegg</t>
  </si>
  <si>
    <t>Felix Geiger</t>
  </si>
  <si>
    <t>Pascal Thielke</t>
  </si>
  <si>
    <t>Jonas Urban</t>
  </si>
  <si>
    <t>Matthias Schemann</t>
  </si>
  <si>
    <t>&lt;table width="800" cellpadding="10" cellspacing="5" border="2" bgcolor="#efefef"&gt;</t>
  </si>
  <si>
    <t>&lt;thead&gt;</t>
  </si>
  <si>
    <t>&lt;tr&gt;</t>
  </si>
  <si>
    <t>&lt;th&gt;</t>
  </si>
  <si>
    <t>&lt;/th&gt;</t>
  </si>
  <si>
    <t>Spieler/-in</t>
  </si>
  <si>
    <t>&lt;/tr&gt;</t>
  </si>
  <si>
    <t>&lt;td&gt;</t>
  </si>
  <si>
    <t>&lt;/td&gt;</t>
  </si>
  <si>
    <t>&lt;/thead&gt;</t>
  </si>
  <si>
    <t>&lt;/table&gt;</t>
  </si>
  <si>
    <t>&lt;td&gt;&lt;b&gt;</t>
  </si>
  <si>
    <t>&lt;/b&gt;&lt;/td&gt;</t>
  </si>
  <si>
    <t>Steven</t>
  </si>
  <si>
    <t>Schnurrenberger</t>
  </si>
  <si>
    <t>spielfrei</t>
  </si>
  <si>
    <t>Vereinsmeisterschaft 2018/2019</t>
  </si>
  <si>
    <t>10 Teilnehmer</t>
  </si>
  <si>
    <t>8. Runde</t>
  </si>
  <si>
    <t>9. Runde</t>
  </si>
  <si>
    <t>1-10</t>
  </si>
  <si>
    <t>2-9</t>
  </si>
  <si>
    <t>10-6</t>
  </si>
  <si>
    <t>8-4</t>
  </si>
  <si>
    <t>9-3</t>
  </si>
  <si>
    <t>2-10</t>
  </si>
  <si>
    <t>4-9</t>
  </si>
  <si>
    <t>5-8</t>
  </si>
  <si>
    <t>10-7</t>
  </si>
  <si>
    <t>9-5</t>
  </si>
  <si>
    <t>3-10</t>
  </si>
  <si>
    <t>6-9</t>
  </si>
  <si>
    <t>7-8</t>
  </si>
  <si>
    <t>10-8</t>
  </si>
  <si>
    <t>9-7</t>
  </si>
  <si>
    <t>4-10</t>
  </si>
  <si>
    <t>8-9</t>
  </si>
  <si>
    <t>10-9</t>
  </si>
  <si>
    <t>5-10</t>
  </si>
  <si>
    <t>8-2</t>
  </si>
  <si>
    <t>9-1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</si>
</sst>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#,##0.0"/>
    <numFmt numFmtId="165" formatCode="0.000"/>
    <numFmt numFmtId="166" formatCode="dd/\ mmmm\ 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lightUp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ck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dotted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dotted">
        <color theme="9" tint="-0.24994659260841701"/>
      </top>
      <bottom style="thick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ck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ck">
        <color theme="9" tint="-0.24994659260841701"/>
      </bottom>
      <diagonal/>
    </border>
    <border>
      <left/>
      <right style="thin">
        <color theme="9" tint="-0.24994659260841701"/>
      </right>
      <top style="thick">
        <color theme="9" tint="-0.24994659260841701"/>
      </top>
      <bottom/>
      <diagonal/>
    </border>
    <border>
      <left/>
      <right style="thin">
        <color theme="9" tint="-0.24994659260841701"/>
      </right>
      <top/>
      <bottom style="thick">
        <color theme="9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0" fillId="0" borderId="8" xfId="0" applyNumberFormat="1" applyBorder="1" applyAlignment="1">
      <alignment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" fontId="0" fillId="0" borderId="0" xfId="0" applyNumberFormat="1"/>
    <xf numFmtId="0" fontId="0" fillId="0" borderId="0" xfId="0" quotePrefix="1"/>
    <xf numFmtId="0" fontId="0" fillId="0" borderId="0" xfId="0" applyFill="1"/>
    <xf numFmtId="0" fontId="0" fillId="4" borderId="0" xfId="0" applyFill="1"/>
    <xf numFmtId="0" fontId="0" fillId="0" borderId="18" xfId="0" quotePrefix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0" fillId="0" borderId="16" xfId="0" quotePrefix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" fontId="0" fillId="0" borderId="0" xfId="0" applyNumberFormat="1" applyAlignment="1">
      <alignment vertical="center"/>
    </xf>
    <xf numFmtId="166" fontId="2" fillId="0" borderId="0" xfId="0" applyNumberFormat="1" applyFont="1" applyAlignment="1">
      <alignment vertical="center"/>
    </xf>
    <xf numFmtId="0" fontId="0" fillId="0" borderId="15" xfId="0" quotePrefix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3" xfId="0" applyFont="1" applyBorder="1" applyAlignment="1">
      <alignment vertical="center" textRotation="90"/>
    </xf>
    <xf numFmtId="0" fontId="2" fillId="0" borderId="24" xfId="0" applyFont="1" applyBorder="1" applyAlignment="1">
      <alignment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Dezimal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="85" zoomScaleNormal="85" workbookViewId="0">
      <selection activeCell="R15" sqref="R15"/>
    </sheetView>
  </sheetViews>
  <sheetFormatPr baseColWidth="10" defaultColWidth="11.42578125" defaultRowHeight="15" outlineLevelCol="1"/>
  <cols>
    <col min="1" max="1" width="6.7109375" style="1" customWidth="1"/>
    <col min="2" max="2" width="8.85546875" style="1" customWidth="1"/>
    <col min="3" max="3" width="3" style="1" hidden="1" customWidth="1" outlineLevel="1"/>
    <col min="4" max="4" width="22.140625" style="1" bestFit="1" customWidth="1" collapsed="1"/>
    <col min="5" max="5" width="8.7109375" style="1" customWidth="1"/>
    <col min="6" max="6" width="5.7109375" style="1" customWidth="1"/>
    <col min="7" max="7" width="3" style="1" hidden="1" customWidth="1" outlineLevel="1"/>
    <col min="8" max="8" width="21" style="1" bestFit="1" customWidth="1" collapsed="1"/>
    <col min="9" max="9" width="8.7109375" style="2" customWidth="1"/>
    <col min="10" max="10" width="13.7109375" style="2" customWidth="1"/>
    <col min="11" max="11" width="16.85546875" style="2" bestFit="1" customWidth="1"/>
    <col min="12" max="12" width="4.28515625" style="1" customWidth="1"/>
    <col min="13" max="13" width="3" style="1" hidden="1" customWidth="1" outlineLevel="1"/>
    <col min="14" max="14" width="8.42578125" style="1" hidden="1" customWidth="1" outlineLevel="1"/>
    <col min="15" max="15" width="14.7109375" style="1" hidden="1" customWidth="1" outlineLevel="1"/>
    <col min="16" max="16" width="21" style="1" hidden="1" customWidth="1" outlineLevel="1"/>
    <col min="17" max="17" width="5.140625" style="1" hidden="1" customWidth="1" outlineLevel="1"/>
    <col min="18" max="18" width="11.42578125" style="1" customWidth="1" collapsed="1"/>
    <col min="19" max="16384" width="11.42578125" style="1"/>
  </cols>
  <sheetData>
    <row r="1" spans="1:17" ht="23.25">
      <c r="B1" s="97" t="s">
        <v>169</v>
      </c>
      <c r="C1" s="97"/>
      <c r="D1" s="97"/>
      <c r="E1" s="97"/>
      <c r="F1" s="97"/>
      <c r="G1" s="97"/>
      <c r="H1" s="97"/>
      <c r="I1" s="97"/>
      <c r="J1" s="97"/>
      <c r="K1" s="79"/>
    </row>
    <row r="2" spans="1:17" ht="23.25">
      <c r="B2" s="97" t="s">
        <v>0</v>
      </c>
      <c r="C2" s="97"/>
      <c r="D2" s="97"/>
      <c r="E2" s="97"/>
      <c r="F2" s="97"/>
      <c r="G2" s="97"/>
      <c r="H2" s="97"/>
      <c r="I2" s="97"/>
      <c r="J2" s="97"/>
      <c r="K2" s="79"/>
    </row>
    <row r="4" spans="1:17" ht="15.75" thickBot="1">
      <c r="B4" s="3"/>
      <c r="C4" s="3"/>
      <c r="D4" s="88">
        <v>43385</v>
      </c>
    </row>
    <row r="5" spans="1:17" ht="15" customHeight="1" thickTop="1">
      <c r="A5" s="94" t="s">
        <v>1</v>
      </c>
      <c r="B5" s="4" t="s">
        <v>2</v>
      </c>
      <c r="C5" s="4">
        <v>1</v>
      </c>
      <c r="D5" s="5" t="str">
        <f>VLOOKUP($C5,$M$5:$P$12,4,FALSE)</f>
        <v>Stefan Schrinner</v>
      </c>
      <c r="E5" s="4">
        <f t="shared" ref="E5:E13" si="0">VLOOKUP(D5,$P:$Q,2,FALSE)</f>
        <v>1779</v>
      </c>
      <c r="F5" s="4" t="s">
        <v>4</v>
      </c>
      <c r="G5" s="4">
        <v>8</v>
      </c>
      <c r="H5" s="5" t="str">
        <f>VLOOKUP($G5,$M$5:$P$12,4,FALSE)</f>
        <v>Pascal Thielke</v>
      </c>
      <c r="I5" s="4">
        <f t="shared" ref="I5:I13" si="1">VLOOKUP(H5,$P:$Q,2,FALSE)</f>
        <v>1469</v>
      </c>
      <c r="J5" s="4"/>
      <c r="K5" s="84"/>
      <c r="M5" s="1">
        <v>1</v>
      </c>
      <c r="N5" s="1" t="s">
        <v>47</v>
      </c>
      <c r="O5" s="1" t="s">
        <v>48</v>
      </c>
      <c r="P5" s="1" t="str">
        <f t="shared" ref="P5:P12" si="2">N5&amp;" "&amp;O5</f>
        <v>Stefan Schrinner</v>
      </c>
      <c r="Q5" s="1">
        <v>1779</v>
      </c>
    </row>
    <row r="6" spans="1:17">
      <c r="A6" s="95"/>
      <c r="B6" s="6" t="s">
        <v>2</v>
      </c>
      <c r="C6" s="6">
        <v>2</v>
      </c>
      <c r="D6" s="7" t="str">
        <f>VLOOKUP($C6,$M$5:$P$12,4,FALSE)</f>
        <v>Andreas Wilhelm</v>
      </c>
      <c r="E6" s="6">
        <f t="shared" si="0"/>
        <v>1821</v>
      </c>
      <c r="F6" s="6" t="s">
        <v>4</v>
      </c>
      <c r="G6" s="6">
        <v>7</v>
      </c>
      <c r="H6" s="7" t="str">
        <f>VLOOKUP($G6,$M$5:$P$12,4,FALSE)</f>
        <v>Armin Beckert</v>
      </c>
      <c r="I6" s="6">
        <f t="shared" si="1"/>
        <v>1755</v>
      </c>
      <c r="J6" s="6"/>
      <c r="K6" s="84"/>
      <c r="M6" s="1">
        <v>2</v>
      </c>
      <c r="N6" s="1" t="s">
        <v>33</v>
      </c>
      <c r="O6" s="1" t="s">
        <v>34</v>
      </c>
      <c r="P6" s="1" t="str">
        <f t="shared" si="2"/>
        <v>Andreas Wilhelm</v>
      </c>
      <c r="Q6" s="1">
        <v>1821</v>
      </c>
    </row>
    <row r="7" spans="1:17">
      <c r="A7" s="95"/>
      <c r="B7" s="6" t="s">
        <v>2</v>
      </c>
      <c r="C7" s="6">
        <v>3</v>
      </c>
      <c r="D7" s="7" t="str">
        <f>VLOOKUP($C7,$M$5:$P$12,4,FALSE)</f>
        <v>Stefan Wibel</v>
      </c>
      <c r="E7" s="6">
        <f t="shared" si="0"/>
        <v>1654</v>
      </c>
      <c r="F7" s="6" t="s">
        <v>4</v>
      </c>
      <c r="G7" s="6">
        <v>6</v>
      </c>
      <c r="H7" s="7" t="str">
        <f>VLOOKUP($G7,$M$5:$P$12,4,FALSE)</f>
        <v>Robert Walz</v>
      </c>
      <c r="I7" s="6">
        <f t="shared" si="1"/>
        <v>1912</v>
      </c>
      <c r="J7" s="6"/>
      <c r="K7" s="84"/>
      <c r="M7" s="1">
        <v>3</v>
      </c>
      <c r="N7" s="1" t="s">
        <v>47</v>
      </c>
      <c r="O7" s="1" t="s">
        <v>49</v>
      </c>
      <c r="P7" s="1" t="str">
        <f t="shared" si="2"/>
        <v>Stefan Wibel</v>
      </c>
      <c r="Q7" s="1">
        <v>1654</v>
      </c>
    </row>
    <row r="8" spans="1:17" ht="15.75" thickBot="1">
      <c r="A8" s="95"/>
      <c r="B8" s="8" t="s">
        <v>2</v>
      </c>
      <c r="C8" s="8">
        <v>4</v>
      </c>
      <c r="D8" s="9" t="str">
        <f>VLOOKUP($C8,$M$5:$P$12,4,FALSE)</f>
        <v>Johanna Bermann</v>
      </c>
      <c r="E8" s="8">
        <f t="shared" si="0"/>
        <v>1246</v>
      </c>
      <c r="F8" s="8" t="s">
        <v>4</v>
      </c>
      <c r="G8" s="8">
        <v>5</v>
      </c>
      <c r="H8" s="9" t="str">
        <f>VLOOKUP($G8,$M$5:$P$12,4,FALSE)</f>
        <v>Peter Schiegg</v>
      </c>
      <c r="I8" s="8">
        <f t="shared" si="1"/>
        <v>1913</v>
      </c>
      <c r="J8" s="8"/>
      <c r="K8" s="84"/>
      <c r="M8" s="1">
        <v>4</v>
      </c>
      <c r="N8" s="1" t="s">
        <v>75</v>
      </c>
      <c r="O8" s="1" t="s">
        <v>76</v>
      </c>
      <c r="P8" s="1" t="str">
        <f t="shared" si="2"/>
        <v>Johanna Bermann</v>
      </c>
      <c r="Q8" s="1">
        <v>1246</v>
      </c>
    </row>
    <row r="9" spans="1:17">
      <c r="A9" s="95"/>
      <c r="B9" s="10" t="s">
        <v>3</v>
      </c>
      <c r="C9" s="10">
        <v>1</v>
      </c>
      <c r="D9" s="11" t="str">
        <f>VLOOKUP($C9,$M$16:$P$25,4,FALSE)</f>
        <v>Thomas Schiegg</v>
      </c>
      <c r="E9" s="10">
        <f t="shared" si="0"/>
        <v>1370</v>
      </c>
      <c r="F9" s="10" t="s">
        <v>4</v>
      </c>
      <c r="G9" s="10">
        <v>10</v>
      </c>
      <c r="H9" s="11" t="str">
        <f>VLOOKUP($G9,$M$16:$P$25,4,FALSE)</f>
        <v xml:space="preserve">spielfrei </v>
      </c>
      <c r="I9" s="10" t="str">
        <f t="shared" si="1"/>
        <v>-</v>
      </c>
      <c r="J9" s="51"/>
      <c r="K9" s="85"/>
      <c r="M9" s="1">
        <v>5</v>
      </c>
      <c r="N9" s="1" t="s">
        <v>31</v>
      </c>
      <c r="O9" s="1" t="s">
        <v>32</v>
      </c>
      <c r="P9" s="1" t="str">
        <f t="shared" si="2"/>
        <v>Peter Schiegg</v>
      </c>
      <c r="Q9" s="1">
        <v>1913</v>
      </c>
    </row>
    <row r="10" spans="1:17">
      <c r="A10" s="95"/>
      <c r="B10" s="6" t="s">
        <v>3</v>
      </c>
      <c r="C10" s="6">
        <v>2</v>
      </c>
      <c r="D10" s="7" t="str">
        <f t="shared" ref="D10:D13" si="3">VLOOKUP($C10,$M$16:$P$25,4,FALSE)</f>
        <v>Roberto D'Onofrio</v>
      </c>
      <c r="E10" s="6">
        <f t="shared" si="0"/>
        <v>1436</v>
      </c>
      <c r="F10" s="6" t="s">
        <v>4</v>
      </c>
      <c r="G10" s="6">
        <v>9</v>
      </c>
      <c r="H10" s="7" t="str">
        <f t="shared" ref="H10:H13" si="4">VLOOKUP($G10,$M$16:$P$25,4,FALSE)</f>
        <v>Reinhard Buhn</v>
      </c>
      <c r="I10" s="6">
        <f t="shared" si="1"/>
        <v>1566</v>
      </c>
      <c r="J10" s="77"/>
      <c r="K10" s="86"/>
      <c r="M10" s="1">
        <v>6</v>
      </c>
      <c r="N10" s="1" t="s">
        <v>28</v>
      </c>
      <c r="O10" s="1" t="s">
        <v>29</v>
      </c>
      <c r="P10" s="1" t="str">
        <f t="shared" si="2"/>
        <v>Robert Walz</v>
      </c>
      <c r="Q10" s="1">
        <v>1912</v>
      </c>
    </row>
    <row r="11" spans="1:17">
      <c r="A11" s="95"/>
      <c r="B11" s="6" t="s">
        <v>3</v>
      </c>
      <c r="C11" s="6">
        <v>3</v>
      </c>
      <c r="D11" s="7" t="str">
        <f t="shared" si="3"/>
        <v>Felix Geiger</v>
      </c>
      <c r="E11" s="6">
        <f t="shared" si="0"/>
        <v>1251</v>
      </c>
      <c r="F11" s="6" t="s">
        <v>4</v>
      </c>
      <c r="G11" s="6">
        <v>8</v>
      </c>
      <c r="H11" s="7" t="str">
        <f t="shared" si="4"/>
        <v>Beqir Gashi</v>
      </c>
      <c r="I11" s="6">
        <f t="shared" si="1"/>
        <v>1373</v>
      </c>
      <c r="J11" s="77"/>
      <c r="K11" s="85"/>
      <c r="M11" s="1">
        <v>7</v>
      </c>
      <c r="N11" s="1" t="s">
        <v>39</v>
      </c>
      <c r="O11" s="1" t="s">
        <v>40</v>
      </c>
      <c r="P11" s="1" t="str">
        <f t="shared" si="2"/>
        <v>Armin Beckert</v>
      </c>
      <c r="Q11" s="1">
        <v>1755</v>
      </c>
    </row>
    <row r="12" spans="1:17">
      <c r="A12" s="95"/>
      <c r="B12" s="6" t="s">
        <v>3</v>
      </c>
      <c r="C12" s="6">
        <v>4</v>
      </c>
      <c r="D12" s="7" t="str">
        <f t="shared" si="3"/>
        <v>Markus Hofmeister</v>
      </c>
      <c r="E12" s="6">
        <f t="shared" si="0"/>
        <v>881</v>
      </c>
      <c r="F12" s="6" t="s">
        <v>4</v>
      </c>
      <c r="G12" s="6">
        <v>7</v>
      </c>
      <c r="H12" s="7" t="str">
        <f t="shared" si="4"/>
        <v>Alfred Schmidt</v>
      </c>
      <c r="I12" s="6">
        <f t="shared" si="1"/>
        <v>1677</v>
      </c>
      <c r="J12" s="77"/>
      <c r="K12" s="84"/>
      <c r="M12" s="1">
        <v>8</v>
      </c>
      <c r="N12" s="1" t="s">
        <v>65</v>
      </c>
      <c r="O12" s="1" t="s">
        <v>66</v>
      </c>
      <c r="P12" s="1" t="str">
        <f t="shared" si="2"/>
        <v>Pascal Thielke</v>
      </c>
      <c r="Q12" s="1">
        <v>1469</v>
      </c>
    </row>
    <row r="13" spans="1:17" ht="15.75" thickBot="1">
      <c r="A13" s="96"/>
      <c r="B13" s="12" t="s">
        <v>3</v>
      </c>
      <c r="C13" s="12">
        <v>5</v>
      </c>
      <c r="D13" s="13" t="str">
        <f t="shared" si="3"/>
        <v>Matthias Schemann</v>
      </c>
      <c r="E13" s="12" t="str">
        <f t="shared" si="0"/>
        <v>-</v>
      </c>
      <c r="F13" s="12"/>
      <c r="G13" s="12">
        <v>6</v>
      </c>
      <c r="H13" s="13" t="str">
        <f t="shared" si="4"/>
        <v>Steven Schnurrenberger</v>
      </c>
      <c r="I13" s="12">
        <f t="shared" si="1"/>
        <v>867</v>
      </c>
      <c r="J13" s="53"/>
      <c r="K13" s="84"/>
    </row>
    <row r="14" spans="1:17" ht="15.75" thickTop="1"/>
    <row r="15" spans="1:17" ht="15.75" thickBot="1">
      <c r="B15" s="3"/>
      <c r="C15" s="3"/>
      <c r="D15" s="88">
        <v>43406</v>
      </c>
    </row>
    <row r="16" spans="1:17" ht="15" customHeight="1" thickTop="1">
      <c r="A16" s="94" t="s">
        <v>5</v>
      </c>
      <c r="B16" s="4" t="s">
        <v>2</v>
      </c>
      <c r="C16" s="4">
        <v>8</v>
      </c>
      <c r="D16" s="5" t="str">
        <f>VLOOKUP($C16,$M$5:$P$12,4,FALSE)</f>
        <v>Pascal Thielke</v>
      </c>
      <c r="E16" s="4">
        <f t="shared" ref="E16:E24" si="5">VLOOKUP(D16,$P:$Q,2,FALSE)</f>
        <v>1469</v>
      </c>
      <c r="F16" s="4" t="s">
        <v>4</v>
      </c>
      <c r="G16" s="4">
        <v>5</v>
      </c>
      <c r="H16" s="5" t="str">
        <f>VLOOKUP($G16,$M$5:$P$12,4,FALSE)</f>
        <v>Peter Schiegg</v>
      </c>
      <c r="I16" s="4">
        <f t="shared" ref="I16:I24" si="6">VLOOKUP(H16,$P:$Q,2,FALSE)</f>
        <v>1913</v>
      </c>
      <c r="J16" s="4"/>
      <c r="K16" s="84"/>
      <c r="M16" s="1">
        <v>1</v>
      </c>
      <c r="N16" s="1" t="s">
        <v>87</v>
      </c>
      <c r="O16" s="1" t="s">
        <v>32</v>
      </c>
      <c r="P16" s="1" t="str">
        <f t="shared" ref="P16:P25" si="7">N16&amp;" "&amp;O16</f>
        <v>Thomas Schiegg</v>
      </c>
      <c r="Q16" s="1">
        <v>1370</v>
      </c>
    </row>
    <row r="17" spans="1:17">
      <c r="A17" s="95"/>
      <c r="B17" s="6" t="s">
        <v>2</v>
      </c>
      <c r="C17" s="6">
        <v>6</v>
      </c>
      <c r="D17" s="7" t="str">
        <f>VLOOKUP($C17,$M$5:$P$12,4,FALSE)</f>
        <v>Robert Walz</v>
      </c>
      <c r="E17" s="6">
        <f t="shared" si="5"/>
        <v>1912</v>
      </c>
      <c r="F17" s="6" t="s">
        <v>4</v>
      </c>
      <c r="G17" s="6">
        <v>4</v>
      </c>
      <c r="H17" s="7" t="str">
        <f>VLOOKUP($G17,$M$5:$P$12,4,FALSE)</f>
        <v>Johanna Bermann</v>
      </c>
      <c r="I17" s="6">
        <f t="shared" si="6"/>
        <v>1246</v>
      </c>
      <c r="J17" s="6"/>
      <c r="K17" s="84"/>
      <c r="M17" s="1">
        <v>2</v>
      </c>
      <c r="N17" s="1" t="s">
        <v>57</v>
      </c>
      <c r="O17" s="1" t="s">
        <v>54</v>
      </c>
      <c r="P17" s="1" t="str">
        <f t="shared" si="7"/>
        <v>Roberto D'Onofrio</v>
      </c>
      <c r="Q17" s="1">
        <v>1436</v>
      </c>
    </row>
    <row r="18" spans="1:17">
      <c r="A18" s="95"/>
      <c r="B18" s="6" t="s">
        <v>2</v>
      </c>
      <c r="C18" s="6">
        <v>7</v>
      </c>
      <c r="D18" s="7" t="str">
        <f>VLOOKUP($C18,$M$5:$P$12,4,FALSE)</f>
        <v>Armin Beckert</v>
      </c>
      <c r="E18" s="6">
        <f t="shared" si="5"/>
        <v>1755</v>
      </c>
      <c r="F18" s="6" t="s">
        <v>4</v>
      </c>
      <c r="G18" s="6">
        <v>3</v>
      </c>
      <c r="H18" s="7" t="str">
        <f>VLOOKUP($G18,$M$5:$P$12,4,FALSE)</f>
        <v>Stefan Wibel</v>
      </c>
      <c r="I18" s="6">
        <f t="shared" si="6"/>
        <v>1654</v>
      </c>
      <c r="J18" s="6"/>
      <c r="K18" s="84"/>
      <c r="M18" s="1">
        <v>3</v>
      </c>
      <c r="N18" s="1" t="s">
        <v>89</v>
      </c>
      <c r="O18" s="1" t="s">
        <v>90</v>
      </c>
      <c r="P18" s="1" t="str">
        <f t="shared" si="7"/>
        <v>Felix Geiger</v>
      </c>
      <c r="Q18" s="1">
        <v>1251</v>
      </c>
    </row>
    <row r="19" spans="1:17" ht="15.75" thickBot="1">
      <c r="A19" s="95"/>
      <c r="B19" s="8" t="s">
        <v>2</v>
      </c>
      <c r="C19" s="8">
        <v>1</v>
      </c>
      <c r="D19" s="9" t="str">
        <f>VLOOKUP($C19,$M$5:$P$12,4,FALSE)</f>
        <v>Stefan Schrinner</v>
      </c>
      <c r="E19" s="8">
        <f t="shared" si="5"/>
        <v>1779</v>
      </c>
      <c r="F19" s="8" t="s">
        <v>4</v>
      </c>
      <c r="G19" s="8">
        <v>2</v>
      </c>
      <c r="H19" s="9" t="str">
        <f>VLOOKUP($G19,$M$5:$P$12,4,FALSE)</f>
        <v>Andreas Wilhelm</v>
      </c>
      <c r="I19" s="8">
        <f t="shared" si="6"/>
        <v>1821</v>
      </c>
      <c r="J19" s="8"/>
      <c r="K19" s="84"/>
      <c r="M19" s="1">
        <v>4</v>
      </c>
      <c r="N19" s="1" t="s">
        <v>82</v>
      </c>
      <c r="O19" s="1" t="s">
        <v>83</v>
      </c>
      <c r="P19" s="1" t="str">
        <f t="shared" si="7"/>
        <v>Markus Hofmeister</v>
      </c>
      <c r="Q19" s="1">
        <v>881</v>
      </c>
    </row>
    <row r="20" spans="1:17">
      <c r="A20" s="95"/>
      <c r="B20" s="10" t="s">
        <v>3</v>
      </c>
      <c r="C20" s="10">
        <v>10</v>
      </c>
      <c r="D20" s="11" t="str">
        <f t="shared" ref="D20:D24" si="8">VLOOKUP($C20,$M$16:$P$25,4,FALSE)</f>
        <v xml:space="preserve">spielfrei </v>
      </c>
      <c r="E20" s="10" t="str">
        <f t="shared" si="5"/>
        <v>-</v>
      </c>
      <c r="F20" s="10" t="s">
        <v>4</v>
      </c>
      <c r="G20" s="10">
        <v>6</v>
      </c>
      <c r="H20" s="11" t="str">
        <f>VLOOKUP($G20,$M$16:$P$25,4,FALSE)</f>
        <v>Steven Schnurrenberger</v>
      </c>
      <c r="I20" s="10">
        <f t="shared" si="6"/>
        <v>867</v>
      </c>
      <c r="J20" s="51"/>
      <c r="K20" s="85"/>
      <c r="M20" s="1">
        <v>5</v>
      </c>
      <c r="N20" s="1" t="s">
        <v>72</v>
      </c>
      <c r="O20" s="1" t="s">
        <v>59</v>
      </c>
      <c r="P20" s="1" t="str">
        <f t="shared" si="7"/>
        <v>Matthias Schemann</v>
      </c>
      <c r="Q20" s="1" t="s">
        <v>4</v>
      </c>
    </row>
    <row r="21" spans="1:17">
      <c r="A21" s="95"/>
      <c r="B21" s="6" t="s">
        <v>3</v>
      </c>
      <c r="C21" s="6">
        <v>7</v>
      </c>
      <c r="D21" s="7" t="str">
        <f t="shared" si="8"/>
        <v>Alfred Schmidt</v>
      </c>
      <c r="E21" s="6">
        <f t="shared" si="5"/>
        <v>1677</v>
      </c>
      <c r="F21" s="6" t="s">
        <v>4</v>
      </c>
      <c r="G21" s="6">
        <v>5</v>
      </c>
      <c r="H21" s="7" t="str">
        <f t="shared" ref="H21:H24" si="9">VLOOKUP($G21,$M$16:$P$25,4,FALSE)</f>
        <v>Matthias Schemann</v>
      </c>
      <c r="I21" s="6" t="str">
        <f t="shared" si="6"/>
        <v>-</v>
      </c>
      <c r="J21" s="77"/>
      <c r="K21" s="85"/>
      <c r="M21" s="1">
        <v>6</v>
      </c>
      <c r="N21" s="1" t="s">
        <v>166</v>
      </c>
      <c r="O21" s="1" t="s">
        <v>167</v>
      </c>
      <c r="P21" s="1" t="str">
        <f t="shared" si="7"/>
        <v>Steven Schnurrenberger</v>
      </c>
      <c r="Q21" s="1">
        <v>867</v>
      </c>
    </row>
    <row r="22" spans="1:17">
      <c r="A22" s="95"/>
      <c r="B22" s="6" t="s">
        <v>3</v>
      </c>
      <c r="C22" s="6">
        <v>8</v>
      </c>
      <c r="D22" s="7" t="str">
        <f t="shared" si="8"/>
        <v>Beqir Gashi</v>
      </c>
      <c r="E22" s="6">
        <f t="shared" si="5"/>
        <v>1373</v>
      </c>
      <c r="F22" s="6" t="s">
        <v>4</v>
      </c>
      <c r="G22" s="6">
        <v>4</v>
      </c>
      <c r="H22" s="7" t="str">
        <f t="shared" si="9"/>
        <v>Markus Hofmeister</v>
      </c>
      <c r="I22" s="6">
        <f t="shared" si="6"/>
        <v>881</v>
      </c>
      <c r="J22" s="77"/>
      <c r="K22" s="86"/>
      <c r="M22" s="1">
        <v>7</v>
      </c>
      <c r="N22" s="1" t="s">
        <v>44</v>
      </c>
      <c r="O22" s="1" t="s">
        <v>45</v>
      </c>
      <c r="P22" s="1" t="str">
        <f t="shared" si="7"/>
        <v>Alfred Schmidt</v>
      </c>
      <c r="Q22" s="1">
        <v>1677</v>
      </c>
    </row>
    <row r="23" spans="1:17">
      <c r="A23" s="95"/>
      <c r="B23" s="6" t="s">
        <v>3</v>
      </c>
      <c r="C23" s="6">
        <v>9</v>
      </c>
      <c r="D23" s="7" t="str">
        <f t="shared" si="8"/>
        <v>Reinhard Buhn</v>
      </c>
      <c r="E23" s="6">
        <f t="shared" si="5"/>
        <v>1566</v>
      </c>
      <c r="F23" s="6" t="s">
        <v>4</v>
      </c>
      <c r="G23" s="6">
        <v>3</v>
      </c>
      <c r="H23" s="7" t="str">
        <f t="shared" si="9"/>
        <v>Felix Geiger</v>
      </c>
      <c r="I23" s="6">
        <f t="shared" si="6"/>
        <v>1251</v>
      </c>
      <c r="J23" s="77"/>
      <c r="K23" s="85"/>
      <c r="M23" s="1">
        <v>8</v>
      </c>
      <c r="N23" s="1" t="s">
        <v>60</v>
      </c>
      <c r="O23" s="1" t="s">
        <v>61</v>
      </c>
      <c r="P23" s="1" t="str">
        <f t="shared" si="7"/>
        <v>Beqir Gashi</v>
      </c>
      <c r="Q23" s="1">
        <v>1373</v>
      </c>
    </row>
    <row r="24" spans="1:17" ht="15.75" thickBot="1">
      <c r="A24" s="96"/>
      <c r="B24" s="12" t="s">
        <v>3</v>
      </c>
      <c r="C24" s="12">
        <v>1</v>
      </c>
      <c r="D24" s="13" t="str">
        <f t="shared" si="8"/>
        <v>Thomas Schiegg</v>
      </c>
      <c r="E24" s="12">
        <f t="shared" si="5"/>
        <v>1370</v>
      </c>
      <c r="F24" s="12"/>
      <c r="G24" s="12">
        <v>2</v>
      </c>
      <c r="H24" s="13" t="str">
        <f t="shared" si="9"/>
        <v>Roberto D'Onofrio</v>
      </c>
      <c r="I24" s="12">
        <f t="shared" si="6"/>
        <v>1436</v>
      </c>
      <c r="J24" s="53"/>
      <c r="M24" s="1">
        <v>9</v>
      </c>
      <c r="N24" s="1" t="s">
        <v>51</v>
      </c>
      <c r="O24" s="1" t="s">
        <v>52</v>
      </c>
      <c r="P24" s="1" t="str">
        <f t="shared" si="7"/>
        <v>Reinhard Buhn</v>
      </c>
      <c r="Q24" s="1">
        <v>1566</v>
      </c>
    </row>
    <row r="25" spans="1:17" ht="15.75" thickTop="1">
      <c r="M25" s="1">
        <v>10</v>
      </c>
      <c r="N25" s="1" t="s">
        <v>168</v>
      </c>
      <c r="P25" s="1" t="str">
        <f t="shared" si="7"/>
        <v xml:space="preserve">spielfrei </v>
      </c>
      <c r="Q25" s="1" t="s">
        <v>4</v>
      </c>
    </row>
    <row r="26" spans="1:17" ht="15" customHeight="1" thickBot="1">
      <c r="B26" s="3"/>
      <c r="C26" s="3"/>
      <c r="D26" s="88">
        <v>43441</v>
      </c>
      <c r="K26" s="84"/>
    </row>
    <row r="27" spans="1:17" ht="15.75" thickTop="1">
      <c r="A27" s="94" t="s">
        <v>6</v>
      </c>
      <c r="B27" s="4" t="s">
        <v>2</v>
      </c>
      <c r="C27" s="4">
        <v>2</v>
      </c>
      <c r="D27" s="5" t="str">
        <f>VLOOKUP($C27,$M$5:$P$12,4,FALSE)</f>
        <v>Andreas Wilhelm</v>
      </c>
      <c r="E27" s="4">
        <f t="shared" ref="E27:E35" si="10">VLOOKUP(D27,$P:$Q,2,FALSE)</f>
        <v>1821</v>
      </c>
      <c r="F27" s="4" t="s">
        <v>4</v>
      </c>
      <c r="G27" s="4">
        <v>8</v>
      </c>
      <c r="H27" s="5" t="str">
        <f>VLOOKUP($G27,$M$5:$P$12,4,FALSE)</f>
        <v>Pascal Thielke</v>
      </c>
      <c r="I27" s="4">
        <f t="shared" ref="I27:I35" si="11">VLOOKUP(H27,$P:$Q,2,FALSE)</f>
        <v>1469</v>
      </c>
      <c r="J27" s="4"/>
      <c r="K27" s="84"/>
    </row>
    <row r="28" spans="1:17">
      <c r="A28" s="95"/>
      <c r="B28" s="6" t="s">
        <v>2</v>
      </c>
      <c r="C28" s="6">
        <v>3</v>
      </c>
      <c r="D28" s="7" t="str">
        <f>VLOOKUP($C28,$M$5:$P$12,4,FALSE)</f>
        <v>Stefan Wibel</v>
      </c>
      <c r="E28" s="6">
        <f t="shared" si="10"/>
        <v>1654</v>
      </c>
      <c r="F28" s="6" t="s">
        <v>4</v>
      </c>
      <c r="G28" s="6">
        <v>1</v>
      </c>
      <c r="H28" s="7" t="str">
        <f>VLOOKUP($G28,$M$5:$P$12,4,FALSE)</f>
        <v>Stefan Schrinner</v>
      </c>
      <c r="I28" s="6">
        <f t="shared" si="11"/>
        <v>1779</v>
      </c>
      <c r="J28" s="6"/>
      <c r="K28" s="84"/>
    </row>
    <row r="29" spans="1:17">
      <c r="A29" s="95"/>
      <c r="B29" s="6" t="s">
        <v>2</v>
      </c>
      <c r="C29" s="6">
        <v>4</v>
      </c>
      <c r="D29" s="7" t="str">
        <f>VLOOKUP($C29,$M$5:$P$12,4,FALSE)</f>
        <v>Johanna Bermann</v>
      </c>
      <c r="E29" s="6">
        <f t="shared" si="10"/>
        <v>1246</v>
      </c>
      <c r="F29" s="6" t="s">
        <v>4</v>
      </c>
      <c r="G29" s="6">
        <v>7</v>
      </c>
      <c r="H29" s="7" t="str">
        <f>VLOOKUP($G29,$M$5:$P$12,4,FALSE)</f>
        <v>Armin Beckert</v>
      </c>
      <c r="I29" s="6">
        <f t="shared" si="11"/>
        <v>1755</v>
      </c>
      <c r="J29" s="6"/>
      <c r="K29" s="84"/>
    </row>
    <row r="30" spans="1:17" ht="15.75" thickBot="1">
      <c r="A30" s="95"/>
      <c r="B30" s="8" t="s">
        <v>2</v>
      </c>
      <c r="C30" s="8">
        <v>5</v>
      </c>
      <c r="D30" s="9" t="str">
        <f>VLOOKUP($C30,$M$5:$P$12,4,FALSE)</f>
        <v>Peter Schiegg</v>
      </c>
      <c r="E30" s="8">
        <f t="shared" si="10"/>
        <v>1913</v>
      </c>
      <c r="F30" s="8" t="s">
        <v>4</v>
      </c>
      <c r="G30" s="8">
        <v>6</v>
      </c>
      <c r="H30" s="9" t="str">
        <f>VLOOKUP($G30,$M$5:$P$12,4,FALSE)</f>
        <v>Robert Walz</v>
      </c>
      <c r="I30" s="8">
        <f t="shared" si="11"/>
        <v>1912</v>
      </c>
      <c r="J30" s="8"/>
      <c r="K30" s="84"/>
    </row>
    <row r="31" spans="1:17">
      <c r="A31" s="95"/>
      <c r="B31" s="10" t="s">
        <v>3</v>
      </c>
      <c r="C31" s="10">
        <v>2</v>
      </c>
      <c r="D31" s="11" t="str">
        <f t="shared" ref="D31:D35" si="12">VLOOKUP($C31,$M$16:$P$25,4,FALSE)</f>
        <v>Roberto D'Onofrio</v>
      </c>
      <c r="E31" s="10">
        <f t="shared" si="10"/>
        <v>1436</v>
      </c>
      <c r="F31" s="10" t="s">
        <v>4</v>
      </c>
      <c r="G31" s="10">
        <v>10</v>
      </c>
      <c r="H31" s="11" t="str">
        <f>VLOOKUP($G31,$M$16:$P$25,4,FALSE)</f>
        <v xml:space="preserve">spielfrei </v>
      </c>
      <c r="I31" s="10" t="str">
        <f t="shared" si="11"/>
        <v>-</v>
      </c>
      <c r="J31" s="51"/>
      <c r="K31" s="85"/>
    </row>
    <row r="32" spans="1:17">
      <c r="A32" s="95"/>
      <c r="B32" s="6" t="s">
        <v>3</v>
      </c>
      <c r="C32" s="6">
        <v>3</v>
      </c>
      <c r="D32" s="7" t="str">
        <f t="shared" si="12"/>
        <v>Felix Geiger</v>
      </c>
      <c r="E32" s="6">
        <f t="shared" si="10"/>
        <v>1251</v>
      </c>
      <c r="F32" s="6" t="s">
        <v>4</v>
      </c>
      <c r="G32" s="6">
        <v>1</v>
      </c>
      <c r="H32" s="7" t="str">
        <f t="shared" ref="H32:H35" si="13">VLOOKUP($G32,$M$16:$P$25,4,FALSE)</f>
        <v>Thomas Schiegg</v>
      </c>
      <c r="I32" s="6">
        <f t="shared" si="11"/>
        <v>1370</v>
      </c>
      <c r="J32" s="77"/>
      <c r="K32" s="84"/>
    </row>
    <row r="33" spans="1:18">
      <c r="A33" s="95"/>
      <c r="B33" s="6" t="s">
        <v>3</v>
      </c>
      <c r="C33" s="6">
        <v>4</v>
      </c>
      <c r="D33" s="7" t="str">
        <f t="shared" si="12"/>
        <v>Markus Hofmeister</v>
      </c>
      <c r="E33" s="6">
        <f t="shared" si="10"/>
        <v>881</v>
      </c>
      <c r="F33" s="6" t="s">
        <v>4</v>
      </c>
      <c r="G33" s="6">
        <v>9</v>
      </c>
      <c r="H33" s="7" t="str">
        <f t="shared" si="13"/>
        <v>Reinhard Buhn</v>
      </c>
      <c r="I33" s="6">
        <f t="shared" si="11"/>
        <v>1566</v>
      </c>
      <c r="J33" s="77"/>
      <c r="K33" s="85"/>
    </row>
    <row r="34" spans="1:18">
      <c r="A34" s="95"/>
      <c r="B34" s="6" t="s">
        <v>3</v>
      </c>
      <c r="C34" s="6">
        <v>5</v>
      </c>
      <c r="D34" s="7" t="str">
        <f t="shared" si="12"/>
        <v>Matthias Schemann</v>
      </c>
      <c r="E34" s="6" t="str">
        <f t="shared" si="10"/>
        <v>-</v>
      </c>
      <c r="F34" s="6" t="s">
        <v>4</v>
      </c>
      <c r="G34" s="6">
        <v>8</v>
      </c>
      <c r="H34" s="7" t="str">
        <f t="shared" si="13"/>
        <v>Beqir Gashi</v>
      </c>
      <c r="I34" s="6">
        <f t="shared" si="11"/>
        <v>1373</v>
      </c>
      <c r="J34" s="77"/>
    </row>
    <row r="35" spans="1:18" ht="15.75" thickBot="1">
      <c r="A35" s="96"/>
      <c r="B35" s="12" t="s">
        <v>3</v>
      </c>
      <c r="C35" s="12">
        <v>6</v>
      </c>
      <c r="D35" s="13" t="str">
        <f t="shared" si="12"/>
        <v>Steven Schnurrenberger</v>
      </c>
      <c r="E35" s="12">
        <f t="shared" si="10"/>
        <v>867</v>
      </c>
      <c r="F35" s="12"/>
      <c r="G35" s="12">
        <v>7</v>
      </c>
      <c r="H35" s="13" t="str">
        <f t="shared" si="13"/>
        <v>Alfred Schmidt</v>
      </c>
      <c r="I35" s="12">
        <f t="shared" si="11"/>
        <v>1677</v>
      </c>
      <c r="J35" s="53"/>
    </row>
    <row r="36" spans="1:18" ht="15" customHeight="1" thickTop="1">
      <c r="K36" s="84"/>
    </row>
    <row r="37" spans="1:18" ht="15.75" thickBot="1">
      <c r="B37" s="3"/>
      <c r="C37" s="3"/>
      <c r="D37" s="88">
        <v>43476</v>
      </c>
      <c r="K37" s="84"/>
      <c r="R37" s="87"/>
    </row>
    <row r="38" spans="1:18" ht="15.75" thickTop="1">
      <c r="A38" s="94" t="s">
        <v>7</v>
      </c>
      <c r="B38" s="4" t="s">
        <v>2</v>
      </c>
      <c r="C38" s="4">
        <v>8</v>
      </c>
      <c r="D38" s="5" t="str">
        <f>VLOOKUP($C38,$M$5:$P$12,4,FALSE)</f>
        <v>Pascal Thielke</v>
      </c>
      <c r="E38" s="4">
        <f t="shared" ref="E38:E46" si="14">VLOOKUP(D38,$P:$Q,2,FALSE)</f>
        <v>1469</v>
      </c>
      <c r="F38" s="4" t="s">
        <v>4</v>
      </c>
      <c r="G38" s="4">
        <v>6</v>
      </c>
      <c r="H38" s="5" t="str">
        <f>VLOOKUP($G38,$M$5:$P$12,4,FALSE)</f>
        <v>Robert Walz</v>
      </c>
      <c r="I38" s="4">
        <f t="shared" ref="I38:I46" si="15">VLOOKUP(H38,$P:$Q,2,FALSE)</f>
        <v>1912</v>
      </c>
      <c r="J38" s="4"/>
      <c r="K38" s="84"/>
    </row>
    <row r="39" spans="1:18">
      <c r="A39" s="95"/>
      <c r="B39" s="6" t="s">
        <v>2</v>
      </c>
      <c r="C39" s="6">
        <v>7</v>
      </c>
      <c r="D39" s="7" t="str">
        <f>VLOOKUP($C39,$M$5:$P$12,4,FALSE)</f>
        <v>Armin Beckert</v>
      </c>
      <c r="E39" s="6">
        <f t="shared" si="14"/>
        <v>1755</v>
      </c>
      <c r="F39" s="6" t="s">
        <v>4</v>
      </c>
      <c r="G39" s="6">
        <v>5</v>
      </c>
      <c r="H39" s="7" t="str">
        <f>VLOOKUP($G39,$M$5:$P$12,4,FALSE)</f>
        <v>Peter Schiegg</v>
      </c>
      <c r="I39" s="6">
        <f t="shared" si="15"/>
        <v>1913</v>
      </c>
      <c r="J39" s="6"/>
      <c r="K39" s="84"/>
    </row>
    <row r="40" spans="1:18">
      <c r="A40" s="95"/>
      <c r="B40" s="6" t="s">
        <v>2</v>
      </c>
      <c r="C40" s="6">
        <v>1</v>
      </c>
      <c r="D40" s="7" t="str">
        <f>VLOOKUP($C40,$M$5:$P$12,4,FALSE)</f>
        <v>Stefan Schrinner</v>
      </c>
      <c r="E40" s="6">
        <f t="shared" si="14"/>
        <v>1779</v>
      </c>
      <c r="F40" s="6" t="s">
        <v>4</v>
      </c>
      <c r="G40" s="6">
        <v>4</v>
      </c>
      <c r="H40" s="7" t="str">
        <f>VLOOKUP($G40,$M$5:$P$12,4,FALSE)</f>
        <v>Johanna Bermann</v>
      </c>
      <c r="I40" s="6">
        <f t="shared" si="15"/>
        <v>1246</v>
      </c>
      <c r="J40" s="6"/>
      <c r="K40" s="84"/>
    </row>
    <row r="41" spans="1:18" ht="15.75" thickBot="1">
      <c r="A41" s="95"/>
      <c r="B41" s="8" t="s">
        <v>2</v>
      </c>
      <c r="C41" s="8">
        <v>2</v>
      </c>
      <c r="D41" s="9" t="str">
        <f>VLOOKUP($C41,$M$5:$P$12,4,FALSE)</f>
        <v>Andreas Wilhelm</v>
      </c>
      <c r="E41" s="8">
        <f t="shared" si="14"/>
        <v>1821</v>
      </c>
      <c r="F41" s="8" t="s">
        <v>4</v>
      </c>
      <c r="G41" s="8">
        <v>3</v>
      </c>
      <c r="H41" s="9" t="str">
        <f>VLOOKUP($G41,$M$5:$P$12,4,FALSE)</f>
        <v>Stefan Wibel</v>
      </c>
      <c r="I41" s="8">
        <f t="shared" si="15"/>
        <v>1654</v>
      </c>
      <c r="J41" s="8"/>
      <c r="K41" s="84"/>
    </row>
    <row r="42" spans="1:18">
      <c r="A42" s="95"/>
      <c r="B42" s="10" t="s">
        <v>3</v>
      </c>
      <c r="C42" s="10">
        <v>10</v>
      </c>
      <c r="D42" s="11" t="str">
        <f t="shared" ref="D42:D46" si="16">VLOOKUP($C42,$M$16:$P$25,4,FALSE)</f>
        <v xml:space="preserve">spielfrei </v>
      </c>
      <c r="E42" s="10" t="str">
        <f t="shared" si="14"/>
        <v>-</v>
      </c>
      <c r="F42" s="10" t="s">
        <v>4</v>
      </c>
      <c r="G42" s="10">
        <v>7</v>
      </c>
      <c r="H42" s="11" t="str">
        <f>VLOOKUP($G42,$M$16:$P$25,4,FALSE)</f>
        <v>Alfred Schmidt</v>
      </c>
      <c r="I42" s="10">
        <f t="shared" si="15"/>
        <v>1677</v>
      </c>
      <c r="J42" s="51"/>
      <c r="K42" s="84"/>
    </row>
    <row r="43" spans="1:18">
      <c r="A43" s="95"/>
      <c r="B43" s="6" t="s">
        <v>3</v>
      </c>
      <c r="C43" s="6">
        <v>8</v>
      </c>
      <c r="D43" s="7" t="str">
        <f t="shared" si="16"/>
        <v>Beqir Gashi</v>
      </c>
      <c r="E43" s="6">
        <f t="shared" si="14"/>
        <v>1373</v>
      </c>
      <c r="F43" s="6" t="s">
        <v>4</v>
      </c>
      <c r="G43" s="6">
        <v>6</v>
      </c>
      <c r="H43" s="7" t="str">
        <f t="shared" ref="H43:H46" si="17">VLOOKUP($G43,$M$16:$P$25,4,FALSE)</f>
        <v>Steven Schnurrenberger</v>
      </c>
      <c r="I43" s="6">
        <f t="shared" si="15"/>
        <v>867</v>
      </c>
      <c r="J43" s="77"/>
      <c r="K43" s="84"/>
    </row>
    <row r="44" spans="1:18">
      <c r="A44" s="95"/>
      <c r="B44" s="6" t="s">
        <v>3</v>
      </c>
      <c r="C44" s="6">
        <v>9</v>
      </c>
      <c r="D44" s="7" t="str">
        <f t="shared" si="16"/>
        <v>Reinhard Buhn</v>
      </c>
      <c r="E44" s="6">
        <f t="shared" si="14"/>
        <v>1566</v>
      </c>
      <c r="F44" s="6" t="s">
        <v>4</v>
      </c>
      <c r="G44" s="6">
        <v>5</v>
      </c>
      <c r="H44" s="7" t="str">
        <f t="shared" si="17"/>
        <v>Matthias Schemann</v>
      </c>
      <c r="I44" s="6" t="str">
        <f t="shared" si="15"/>
        <v>-</v>
      </c>
      <c r="J44" s="77"/>
    </row>
    <row r="45" spans="1:18">
      <c r="A45" s="95"/>
      <c r="B45" s="6" t="s">
        <v>3</v>
      </c>
      <c r="C45" s="6">
        <v>1</v>
      </c>
      <c r="D45" s="7" t="str">
        <f t="shared" si="16"/>
        <v>Thomas Schiegg</v>
      </c>
      <c r="E45" s="6">
        <f t="shared" si="14"/>
        <v>1370</v>
      </c>
      <c r="F45" s="6" t="s">
        <v>4</v>
      </c>
      <c r="G45" s="6">
        <v>4</v>
      </c>
      <c r="H45" s="7" t="str">
        <f t="shared" si="17"/>
        <v>Markus Hofmeister</v>
      </c>
      <c r="I45" s="6">
        <f t="shared" si="15"/>
        <v>881</v>
      </c>
      <c r="J45" s="77"/>
    </row>
    <row r="46" spans="1:18" ht="15" customHeight="1" thickBot="1">
      <c r="A46" s="96"/>
      <c r="B46" s="12" t="s">
        <v>3</v>
      </c>
      <c r="C46" s="12">
        <v>2</v>
      </c>
      <c r="D46" s="13" t="str">
        <f t="shared" si="16"/>
        <v>Roberto D'Onofrio</v>
      </c>
      <c r="E46" s="12">
        <f t="shared" si="14"/>
        <v>1436</v>
      </c>
      <c r="F46" s="12"/>
      <c r="G46" s="12">
        <v>3</v>
      </c>
      <c r="H46" s="13" t="str">
        <f t="shared" si="17"/>
        <v>Felix Geiger</v>
      </c>
      <c r="I46" s="12">
        <f t="shared" si="15"/>
        <v>1251</v>
      </c>
      <c r="J46" s="53"/>
      <c r="K46" s="84"/>
    </row>
    <row r="47" spans="1:18" ht="15.75" thickTop="1">
      <c r="K47" s="84"/>
    </row>
    <row r="48" spans="1:18" ht="15.75" thickBot="1">
      <c r="B48" s="3"/>
      <c r="C48" s="3"/>
      <c r="D48" s="88">
        <v>43504</v>
      </c>
      <c r="K48" s="84"/>
    </row>
    <row r="49" spans="1:17" ht="15.75" thickTop="1">
      <c r="A49" s="94" t="s">
        <v>8</v>
      </c>
      <c r="B49" s="4" t="s">
        <v>2</v>
      </c>
      <c r="C49" s="4">
        <v>3</v>
      </c>
      <c r="D49" s="5" t="str">
        <f>VLOOKUP($C49,$M$5:$P$12,4,FALSE)</f>
        <v>Stefan Wibel</v>
      </c>
      <c r="E49" s="4">
        <f t="shared" ref="E49:E57" si="18">VLOOKUP(D49,$P:$Q,2,FALSE)</f>
        <v>1654</v>
      </c>
      <c r="F49" s="4" t="s">
        <v>4</v>
      </c>
      <c r="G49" s="4">
        <v>8</v>
      </c>
      <c r="H49" s="5" t="str">
        <f>VLOOKUP($G49,$M$5:$P$12,4,FALSE)</f>
        <v>Pascal Thielke</v>
      </c>
      <c r="I49" s="4">
        <f t="shared" ref="I49:I57" si="19">VLOOKUP(H49,$P:$Q,2,FALSE)</f>
        <v>1469</v>
      </c>
      <c r="J49" s="4"/>
      <c r="K49" s="84"/>
    </row>
    <row r="50" spans="1:17">
      <c r="A50" s="95"/>
      <c r="B50" s="6" t="s">
        <v>2</v>
      </c>
      <c r="C50" s="6">
        <v>4</v>
      </c>
      <c r="D50" s="7" t="str">
        <f>VLOOKUP($C50,$M$5:$P$12,4,FALSE)</f>
        <v>Johanna Bermann</v>
      </c>
      <c r="E50" s="6">
        <f t="shared" si="18"/>
        <v>1246</v>
      </c>
      <c r="F50" s="6" t="s">
        <v>4</v>
      </c>
      <c r="G50" s="6">
        <v>2</v>
      </c>
      <c r="H50" s="7" t="str">
        <f>VLOOKUP($G50,$M$5:$P$12,4,FALSE)</f>
        <v>Andreas Wilhelm</v>
      </c>
      <c r="I50" s="6">
        <f t="shared" si="19"/>
        <v>1821</v>
      </c>
      <c r="J50" s="6"/>
      <c r="K50" s="84"/>
    </row>
    <row r="51" spans="1:17">
      <c r="A51" s="95"/>
      <c r="B51" s="6" t="s">
        <v>2</v>
      </c>
      <c r="C51" s="6">
        <v>5</v>
      </c>
      <c r="D51" s="7" t="str">
        <f>VLOOKUP($C51,$M$5:$P$12,4,FALSE)</f>
        <v>Peter Schiegg</v>
      </c>
      <c r="E51" s="6">
        <f t="shared" si="18"/>
        <v>1913</v>
      </c>
      <c r="F51" s="6" t="s">
        <v>4</v>
      </c>
      <c r="G51" s="6">
        <v>1</v>
      </c>
      <c r="H51" s="7" t="str">
        <f>VLOOKUP($G51,$M$5:$P$12,4,FALSE)</f>
        <v>Stefan Schrinner</v>
      </c>
      <c r="I51" s="6">
        <f t="shared" si="19"/>
        <v>1779</v>
      </c>
      <c r="J51" s="6"/>
      <c r="K51" s="84"/>
    </row>
    <row r="52" spans="1:17" ht="15.75" thickBot="1">
      <c r="A52" s="95"/>
      <c r="B52" s="8" t="s">
        <v>2</v>
      </c>
      <c r="C52" s="8">
        <v>6</v>
      </c>
      <c r="D52" s="9" t="str">
        <f>VLOOKUP($C52,$M$5:$P$12,4,FALSE)</f>
        <v>Robert Walz</v>
      </c>
      <c r="E52" s="8">
        <f t="shared" si="18"/>
        <v>1912</v>
      </c>
      <c r="F52" s="8" t="s">
        <v>4</v>
      </c>
      <c r="G52" s="8">
        <v>7</v>
      </c>
      <c r="H52" s="9" t="str">
        <f>VLOOKUP($G52,$M$5:$P$12,4,FALSE)</f>
        <v>Armin Beckert</v>
      </c>
      <c r="I52" s="8">
        <f t="shared" si="19"/>
        <v>1755</v>
      </c>
      <c r="J52" s="8"/>
      <c r="K52" s="84"/>
    </row>
    <row r="53" spans="1:17">
      <c r="A53" s="95"/>
      <c r="B53" s="10" t="s">
        <v>3</v>
      </c>
      <c r="C53" s="10">
        <v>3</v>
      </c>
      <c r="D53" s="11" t="str">
        <f t="shared" ref="D53:D57" si="20">VLOOKUP($C53,$M$16:$P$25,4,FALSE)</f>
        <v>Felix Geiger</v>
      </c>
      <c r="E53" s="10">
        <f t="shared" si="18"/>
        <v>1251</v>
      </c>
      <c r="F53" s="10" t="s">
        <v>4</v>
      </c>
      <c r="G53" s="10">
        <v>10</v>
      </c>
      <c r="H53" s="11" t="str">
        <f>VLOOKUP($G53,$M$16:$P$25,4,FALSE)</f>
        <v xml:space="preserve">spielfrei </v>
      </c>
      <c r="I53" s="10" t="str">
        <f t="shared" si="19"/>
        <v>-</v>
      </c>
      <c r="J53" s="51"/>
      <c r="K53" s="84"/>
    </row>
    <row r="54" spans="1:17">
      <c r="A54" s="95"/>
      <c r="B54" s="6" t="s">
        <v>3</v>
      </c>
      <c r="C54" s="6">
        <v>4</v>
      </c>
      <c r="D54" s="7" t="str">
        <f t="shared" si="20"/>
        <v>Markus Hofmeister</v>
      </c>
      <c r="E54" s="6">
        <f t="shared" si="18"/>
        <v>881</v>
      </c>
      <c r="F54" s="6" t="s">
        <v>4</v>
      </c>
      <c r="G54" s="6">
        <v>2</v>
      </c>
      <c r="H54" s="7" t="str">
        <f t="shared" ref="H54:H57" si="21">VLOOKUP($G54,$M$16:$P$25,4,FALSE)</f>
        <v>Roberto D'Onofrio</v>
      </c>
      <c r="I54" s="6">
        <f t="shared" si="19"/>
        <v>1436</v>
      </c>
      <c r="J54" s="77"/>
    </row>
    <row r="55" spans="1:17">
      <c r="A55" s="95"/>
      <c r="B55" s="6" t="s">
        <v>3</v>
      </c>
      <c r="C55" s="6">
        <v>5</v>
      </c>
      <c r="D55" s="7" t="str">
        <f t="shared" si="20"/>
        <v>Matthias Schemann</v>
      </c>
      <c r="E55" s="6" t="str">
        <f t="shared" si="18"/>
        <v>-</v>
      </c>
      <c r="F55" s="6" t="s">
        <v>4</v>
      </c>
      <c r="G55" s="6">
        <v>1</v>
      </c>
      <c r="H55" s="7" t="str">
        <f t="shared" si="21"/>
        <v>Thomas Schiegg</v>
      </c>
      <c r="I55" s="6">
        <f t="shared" si="19"/>
        <v>1370</v>
      </c>
      <c r="J55" s="77"/>
      <c r="O55"/>
      <c r="P55"/>
      <c r="Q55"/>
    </row>
    <row r="56" spans="1:17" ht="15" customHeight="1">
      <c r="A56" s="95"/>
      <c r="B56" s="6" t="s">
        <v>3</v>
      </c>
      <c r="C56" s="6">
        <v>6</v>
      </c>
      <c r="D56" s="7" t="str">
        <f t="shared" si="20"/>
        <v>Steven Schnurrenberger</v>
      </c>
      <c r="E56" s="6">
        <f t="shared" si="18"/>
        <v>867</v>
      </c>
      <c r="F56" s="6" t="s">
        <v>4</v>
      </c>
      <c r="G56" s="6">
        <v>9</v>
      </c>
      <c r="H56" s="7" t="str">
        <f t="shared" si="21"/>
        <v>Reinhard Buhn</v>
      </c>
      <c r="I56" s="6">
        <f t="shared" si="19"/>
        <v>1566</v>
      </c>
      <c r="J56" s="77"/>
      <c r="K56" s="84"/>
      <c r="O56" s="47"/>
      <c r="P56" s="48"/>
      <c r="Q56" s="48"/>
    </row>
    <row r="57" spans="1:17" ht="15.75" thickBot="1">
      <c r="A57" s="96"/>
      <c r="B57" s="12" t="s">
        <v>3</v>
      </c>
      <c r="C57" s="12">
        <v>7</v>
      </c>
      <c r="D57" s="13" t="str">
        <f t="shared" si="20"/>
        <v>Alfred Schmidt</v>
      </c>
      <c r="E57" s="12">
        <f t="shared" si="18"/>
        <v>1677</v>
      </c>
      <c r="F57" s="12"/>
      <c r="G57" s="12">
        <v>8</v>
      </c>
      <c r="H57" s="13" t="str">
        <f t="shared" si="21"/>
        <v>Beqir Gashi</v>
      </c>
      <c r="I57" s="12">
        <f t="shared" si="19"/>
        <v>1373</v>
      </c>
      <c r="J57" s="53"/>
      <c r="K57" s="84"/>
      <c r="O57" s="47"/>
      <c r="P57" s="48"/>
      <c r="Q57" s="48"/>
    </row>
    <row r="58" spans="1:17" ht="15.75" thickTop="1">
      <c r="K58" s="84"/>
      <c r="O58"/>
      <c r="P58" s="48"/>
      <c r="Q58" s="48"/>
    </row>
    <row r="59" spans="1:17" ht="15.75" thickBot="1">
      <c r="B59" s="3"/>
      <c r="C59" s="3"/>
      <c r="D59" s="88">
        <v>43525</v>
      </c>
      <c r="K59" s="84"/>
      <c r="O59"/>
      <c r="P59" s="48"/>
      <c r="Q59" s="48"/>
    </row>
    <row r="60" spans="1:17" ht="15.75" thickTop="1">
      <c r="A60" s="94" t="s">
        <v>9</v>
      </c>
      <c r="B60" s="4" t="s">
        <v>2</v>
      </c>
      <c r="C60" s="4">
        <v>8</v>
      </c>
      <c r="D60" s="5" t="str">
        <f>VLOOKUP($C60,$M$5:$P$12,4,FALSE)</f>
        <v>Pascal Thielke</v>
      </c>
      <c r="E60" s="4">
        <f t="shared" ref="E60:E68" si="22">VLOOKUP(D60,$P:$Q,2,FALSE)</f>
        <v>1469</v>
      </c>
      <c r="F60" s="4" t="s">
        <v>4</v>
      </c>
      <c r="G60" s="4">
        <v>7</v>
      </c>
      <c r="H60" s="5" t="str">
        <f>VLOOKUP($G60,$M$5:$P$12,4,FALSE)</f>
        <v>Armin Beckert</v>
      </c>
      <c r="I60" s="4">
        <f t="shared" ref="I60:I68" si="23">VLOOKUP(H60,$P:$Q,2,FALSE)</f>
        <v>1755</v>
      </c>
      <c r="J60" s="4"/>
      <c r="K60" s="84"/>
      <c r="O60"/>
      <c r="P60"/>
      <c r="Q60"/>
    </row>
    <row r="61" spans="1:17">
      <c r="A61" s="95"/>
      <c r="B61" s="6" t="s">
        <v>2</v>
      </c>
      <c r="C61" s="6">
        <v>1</v>
      </c>
      <c r="D61" s="7" t="str">
        <f>VLOOKUP($C61,$M$5:$P$12,4,FALSE)</f>
        <v>Stefan Schrinner</v>
      </c>
      <c r="E61" s="6">
        <f t="shared" si="22"/>
        <v>1779</v>
      </c>
      <c r="F61" s="6" t="s">
        <v>4</v>
      </c>
      <c r="G61" s="6">
        <v>6</v>
      </c>
      <c r="H61" s="7" t="str">
        <f>VLOOKUP($G61,$M$5:$P$12,4,FALSE)</f>
        <v>Robert Walz</v>
      </c>
      <c r="I61" s="6">
        <f t="shared" si="23"/>
        <v>1912</v>
      </c>
      <c r="J61" s="6"/>
      <c r="K61" s="84"/>
      <c r="O61"/>
      <c r="P61"/>
      <c r="Q61"/>
    </row>
    <row r="62" spans="1:17">
      <c r="A62" s="95"/>
      <c r="B62" s="6" t="s">
        <v>2</v>
      </c>
      <c r="C62" s="6">
        <v>2</v>
      </c>
      <c r="D62" s="7" t="str">
        <f>VLOOKUP($C62,$M$5:$P$12,4,FALSE)</f>
        <v>Andreas Wilhelm</v>
      </c>
      <c r="E62" s="6">
        <f t="shared" si="22"/>
        <v>1821</v>
      </c>
      <c r="F62" s="6" t="s">
        <v>4</v>
      </c>
      <c r="G62" s="6">
        <v>5</v>
      </c>
      <c r="H62" s="7" t="str">
        <f>VLOOKUP($G62,$M$5:$P$12,4,FALSE)</f>
        <v>Peter Schiegg</v>
      </c>
      <c r="I62" s="6">
        <f t="shared" si="23"/>
        <v>1913</v>
      </c>
      <c r="J62" s="6"/>
      <c r="K62" s="84"/>
      <c r="O62"/>
      <c r="P62" s="48"/>
      <c r="Q62" s="48"/>
    </row>
    <row r="63" spans="1:17" ht="15.75" thickBot="1">
      <c r="A63" s="95"/>
      <c r="B63" s="8" t="s">
        <v>2</v>
      </c>
      <c r="C63" s="8">
        <v>3</v>
      </c>
      <c r="D63" s="9" t="str">
        <f>VLOOKUP($C63,$M$5:$P$12,4,FALSE)</f>
        <v>Stefan Wibel</v>
      </c>
      <c r="E63" s="8">
        <f t="shared" si="22"/>
        <v>1654</v>
      </c>
      <c r="F63" s="8" t="s">
        <v>4</v>
      </c>
      <c r="G63" s="8">
        <v>4</v>
      </c>
      <c r="H63" s="9" t="str">
        <f>VLOOKUP($G63,$M$5:$P$12,4,FALSE)</f>
        <v>Johanna Bermann</v>
      </c>
      <c r="I63" s="8">
        <f t="shared" si="23"/>
        <v>1246</v>
      </c>
      <c r="J63" s="8"/>
      <c r="K63" s="84"/>
      <c r="O63"/>
      <c r="P63" s="48"/>
      <c r="Q63" s="48"/>
    </row>
    <row r="64" spans="1:17">
      <c r="A64" s="95"/>
      <c r="B64" s="10" t="s">
        <v>3</v>
      </c>
      <c r="C64" s="10">
        <v>10</v>
      </c>
      <c r="D64" s="11" t="str">
        <f t="shared" ref="D64:D68" si="24">VLOOKUP($C64,$M$16:$P$25,4,FALSE)</f>
        <v xml:space="preserve">spielfrei </v>
      </c>
      <c r="E64" s="10" t="str">
        <f t="shared" si="22"/>
        <v>-</v>
      </c>
      <c r="F64" s="10" t="s">
        <v>4</v>
      </c>
      <c r="G64" s="10">
        <v>8</v>
      </c>
      <c r="H64" s="11" t="str">
        <f>VLOOKUP($G64,$M$16:$P$25,4,FALSE)</f>
        <v>Beqir Gashi</v>
      </c>
      <c r="I64" s="10">
        <f t="shared" si="23"/>
        <v>1373</v>
      </c>
      <c r="J64" s="51"/>
    </row>
    <row r="65" spans="1:11">
      <c r="A65" s="95"/>
      <c r="B65" s="6" t="s">
        <v>3</v>
      </c>
      <c r="C65" s="6">
        <v>9</v>
      </c>
      <c r="D65" s="7" t="str">
        <f t="shared" si="24"/>
        <v>Reinhard Buhn</v>
      </c>
      <c r="E65" s="6">
        <f t="shared" si="22"/>
        <v>1566</v>
      </c>
      <c r="F65" s="6" t="s">
        <v>4</v>
      </c>
      <c r="G65" s="6">
        <v>7</v>
      </c>
      <c r="H65" s="7" t="str">
        <f t="shared" ref="H65:H68" si="25">VLOOKUP($G65,$M$16:$P$25,4,FALSE)</f>
        <v>Alfred Schmidt</v>
      </c>
      <c r="I65" s="6">
        <f t="shared" si="23"/>
        <v>1677</v>
      </c>
      <c r="J65" s="77"/>
    </row>
    <row r="66" spans="1:11" ht="15" customHeight="1">
      <c r="A66" s="95"/>
      <c r="B66" s="6" t="s">
        <v>3</v>
      </c>
      <c r="C66" s="6">
        <v>1</v>
      </c>
      <c r="D66" s="7" t="str">
        <f t="shared" si="24"/>
        <v>Thomas Schiegg</v>
      </c>
      <c r="E66" s="6">
        <f t="shared" si="22"/>
        <v>1370</v>
      </c>
      <c r="F66" s="6" t="s">
        <v>4</v>
      </c>
      <c r="G66" s="6">
        <v>6</v>
      </c>
      <c r="H66" s="7" t="str">
        <f t="shared" si="25"/>
        <v>Steven Schnurrenberger</v>
      </c>
      <c r="I66" s="6">
        <f t="shared" si="23"/>
        <v>867</v>
      </c>
      <c r="J66" s="77"/>
      <c r="K66" s="84"/>
    </row>
    <row r="67" spans="1:11">
      <c r="A67" s="95"/>
      <c r="B67" s="6" t="s">
        <v>3</v>
      </c>
      <c r="C67" s="6">
        <v>2</v>
      </c>
      <c r="D67" s="7" t="str">
        <f t="shared" si="24"/>
        <v>Roberto D'Onofrio</v>
      </c>
      <c r="E67" s="6">
        <f t="shared" si="22"/>
        <v>1436</v>
      </c>
      <c r="F67" s="6" t="s">
        <v>4</v>
      </c>
      <c r="G67" s="6">
        <v>5</v>
      </c>
      <c r="H67" s="7" t="str">
        <f t="shared" si="25"/>
        <v>Matthias Schemann</v>
      </c>
      <c r="I67" s="6" t="str">
        <f t="shared" si="23"/>
        <v>-</v>
      </c>
      <c r="J67" s="77"/>
      <c r="K67" s="84"/>
    </row>
    <row r="68" spans="1:11" ht="15.75" thickBot="1">
      <c r="A68" s="96"/>
      <c r="B68" s="12" t="s">
        <v>3</v>
      </c>
      <c r="C68" s="12">
        <v>3</v>
      </c>
      <c r="D68" s="13" t="str">
        <f t="shared" si="24"/>
        <v>Felix Geiger</v>
      </c>
      <c r="E68" s="12">
        <f t="shared" si="22"/>
        <v>1251</v>
      </c>
      <c r="F68" s="12"/>
      <c r="G68" s="12">
        <v>4</v>
      </c>
      <c r="H68" s="13" t="str">
        <f t="shared" si="25"/>
        <v>Markus Hofmeister</v>
      </c>
      <c r="I68" s="12">
        <f t="shared" si="23"/>
        <v>881</v>
      </c>
      <c r="J68" s="53"/>
      <c r="K68" s="84"/>
    </row>
    <row r="69" spans="1:11" ht="15.75" thickTop="1">
      <c r="K69" s="84"/>
    </row>
    <row r="70" spans="1:11" ht="15.75" thickBot="1">
      <c r="B70" s="3"/>
      <c r="C70" s="3"/>
      <c r="D70" s="88">
        <v>43623</v>
      </c>
      <c r="K70" s="84"/>
    </row>
    <row r="71" spans="1:11" ht="15" customHeight="1" thickTop="1">
      <c r="A71" s="94" t="s">
        <v>10</v>
      </c>
      <c r="B71" s="4" t="s">
        <v>2</v>
      </c>
      <c r="C71" s="4">
        <v>4</v>
      </c>
      <c r="D71" s="5" t="str">
        <f>VLOOKUP($C71,$M$5:$P$12,4,FALSE)</f>
        <v>Johanna Bermann</v>
      </c>
      <c r="E71" s="4">
        <f>VLOOKUP(D71,$P:$Q,2,FALSE)</f>
        <v>1246</v>
      </c>
      <c r="F71" s="4" t="s">
        <v>4</v>
      </c>
      <c r="G71" s="4">
        <v>8</v>
      </c>
      <c r="H71" s="5" t="str">
        <f>VLOOKUP($G71,$M$5:$P$12,4,FALSE)</f>
        <v>Pascal Thielke</v>
      </c>
      <c r="I71" s="4">
        <f>VLOOKUP(H71,$P:$Q,2,FALSE)</f>
        <v>1469</v>
      </c>
      <c r="J71" s="4"/>
      <c r="K71" s="84"/>
    </row>
    <row r="72" spans="1:11">
      <c r="A72" s="95"/>
      <c r="B72" s="6" t="s">
        <v>2</v>
      </c>
      <c r="C72" s="6">
        <v>5</v>
      </c>
      <c r="D72" s="7" t="str">
        <f>VLOOKUP($C72,$M$5:$P$12,4,FALSE)</f>
        <v>Peter Schiegg</v>
      </c>
      <c r="E72" s="6">
        <f>VLOOKUP(D72,$P:$Q,2,FALSE)</f>
        <v>1913</v>
      </c>
      <c r="F72" s="6" t="s">
        <v>4</v>
      </c>
      <c r="G72" s="6">
        <v>3</v>
      </c>
      <c r="H72" s="7" t="str">
        <f>VLOOKUP($G72,$M$5:$P$12,4,FALSE)</f>
        <v>Stefan Wibel</v>
      </c>
      <c r="I72" s="6">
        <f>VLOOKUP(H72,$P:$Q,2,FALSE)</f>
        <v>1654</v>
      </c>
      <c r="J72" s="6"/>
      <c r="K72" s="84"/>
    </row>
    <row r="73" spans="1:11">
      <c r="A73" s="95"/>
      <c r="B73" s="6" t="s">
        <v>2</v>
      </c>
      <c r="C73" s="6">
        <v>6</v>
      </c>
      <c r="D73" s="7" t="str">
        <f>VLOOKUP($C73,$M$5:$P$12,4,FALSE)</f>
        <v>Robert Walz</v>
      </c>
      <c r="E73" s="6">
        <f>VLOOKUP(D73,$P:$Q,2,FALSE)</f>
        <v>1912</v>
      </c>
      <c r="F73" s="6" t="s">
        <v>4</v>
      </c>
      <c r="G73" s="6">
        <v>2</v>
      </c>
      <c r="H73" s="7" t="str">
        <f>VLOOKUP($G73,$M$5:$P$12,4,FALSE)</f>
        <v>Andreas Wilhelm</v>
      </c>
      <c r="I73" s="6">
        <f>VLOOKUP(H73,$P:$Q,2,FALSE)</f>
        <v>1821</v>
      </c>
      <c r="J73" s="6"/>
      <c r="K73" s="84"/>
    </row>
    <row r="74" spans="1:11" ht="15.75" thickBot="1">
      <c r="A74" s="96"/>
      <c r="B74" s="12" t="s">
        <v>2</v>
      </c>
      <c r="C74" s="12">
        <v>7</v>
      </c>
      <c r="D74" s="13" t="str">
        <f>VLOOKUP($C74,$M$5:$P$12,4,FALSE)</f>
        <v>Armin Beckert</v>
      </c>
      <c r="E74" s="12">
        <f>VLOOKUP(D74,$P:$Q,2,FALSE)</f>
        <v>1755</v>
      </c>
      <c r="F74" s="12" t="s">
        <v>4</v>
      </c>
      <c r="G74" s="12">
        <v>1</v>
      </c>
      <c r="H74" s="13" t="str">
        <f>VLOOKUP($G74,$M$5:$P$12,4,FALSE)</f>
        <v>Stefan Schrinner</v>
      </c>
      <c r="I74" s="12">
        <f>VLOOKUP(H74,$P:$Q,2,FALSE)</f>
        <v>1779</v>
      </c>
      <c r="J74" s="12"/>
    </row>
    <row r="75" spans="1:11" ht="15.75" thickTop="1">
      <c r="A75" s="92"/>
      <c r="B75" s="90"/>
      <c r="C75" s="90"/>
      <c r="D75" s="91"/>
      <c r="E75" s="90"/>
      <c r="F75" s="90"/>
      <c r="G75" s="90"/>
      <c r="H75" s="91"/>
      <c r="I75" s="90"/>
      <c r="J75" s="90"/>
    </row>
    <row r="76" spans="1:11" ht="15.75" thickBot="1">
      <c r="A76" s="93"/>
      <c r="B76" s="90"/>
      <c r="C76" s="90"/>
      <c r="D76" s="88">
        <v>43553</v>
      </c>
      <c r="E76" s="90"/>
      <c r="F76" s="90"/>
      <c r="G76" s="90"/>
      <c r="H76" s="91"/>
      <c r="I76" s="90"/>
      <c r="J76" s="90"/>
    </row>
    <row r="77" spans="1:11" ht="15.75" thickTop="1">
      <c r="A77" s="94" t="s">
        <v>10</v>
      </c>
      <c r="B77" s="4" t="s">
        <v>3</v>
      </c>
      <c r="C77" s="4">
        <v>4</v>
      </c>
      <c r="D77" s="5" t="str">
        <f t="shared" ref="D77:D81" si="26">VLOOKUP($C77,$M$16:$P$25,4,FALSE)</f>
        <v>Markus Hofmeister</v>
      </c>
      <c r="E77" s="4">
        <f>VLOOKUP(D77,$P:$Q,2,FALSE)</f>
        <v>881</v>
      </c>
      <c r="F77" s="4" t="s">
        <v>4</v>
      </c>
      <c r="G77" s="4">
        <v>10</v>
      </c>
      <c r="H77" s="5" t="str">
        <f>VLOOKUP($G77,$M$16:$P$25,4,FALSE)</f>
        <v xml:space="preserve">spielfrei </v>
      </c>
      <c r="I77" s="4" t="str">
        <f>VLOOKUP(H77,$P:$Q,2,FALSE)</f>
        <v>-</v>
      </c>
      <c r="J77" s="89"/>
    </row>
    <row r="78" spans="1:11">
      <c r="A78" s="95"/>
      <c r="B78" s="6" t="s">
        <v>3</v>
      </c>
      <c r="C78" s="6">
        <v>5</v>
      </c>
      <c r="D78" s="7" t="str">
        <f t="shared" si="26"/>
        <v>Matthias Schemann</v>
      </c>
      <c r="E78" s="6" t="str">
        <f>VLOOKUP(D78,$P:$Q,2,FALSE)</f>
        <v>-</v>
      </c>
      <c r="F78" s="6" t="s">
        <v>4</v>
      </c>
      <c r="G78" s="6">
        <v>3</v>
      </c>
      <c r="H78" s="7" t="str">
        <f t="shared" ref="H78:H81" si="27">VLOOKUP($G78,$M$16:$P$25,4,FALSE)</f>
        <v>Felix Geiger</v>
      </c>
      <c r="I78" s="6">
        <f>VLOOKUP(H78,$P:$Q,2,FALSE)</f>
        <v>1251</v>
      </c>
      <c r="J78" s="77"/>
    </row>
    <row r="79" spans="1:11">
      <c r="A79" s="95"/>
      <c r="B79" s="6" t="s">
        <v>3</v>
      </c>
      <c r="C79" s="6">
        <v>6</v>
      </c>
      <c r="D79" s="7" t="str">
        <f t="shared" si="26"/>
        <v>Steven Schnurrenberger</v>
      </c>
      <c r="E79" s="6">
        <f>VLOOKUP(D79,$P:$Q,2,FALSE)</f>
        <v>867</v>
      </c>
      <c r="F79" s="6" t="s">
        <v>4</v>
      </c>
      <c r="G79" s="6">
        <v>2</v>
      </c>
      <c r="H79" s="7" t="str">
        <f t="shared" si="27"/>
        <v>Roberto D'Onofrio</v>
      </c>
      <c r="I79" s="6">
        <f>VLOOKUP(H79,$P:$Q,2,FALSE)</f>
        <v>1436</v>
      </c>
      <c r="J79" s="77"/>
    </row>
    <row r="80" spans="1:11">
      <c r="A80" s="95"/>
      <c r="B80" s="6" t="s">
        <v>3</v>
      </c>
      <c r="C80" s="6">
        <v>7</v>
      </c>
      <c r="D80" s="7" t="str">
        <f t="shared" si="26"/>
        <v>Alfred Schmidt</v>
      </c>
      <c r="E80" s="6">
        <f>VLOOKUP(D80,$P:$Q,2,FALSE)</f>
        <v>1677</v>
      </c>
      <c r="F80" s="6" t="s">
        <v>4</v>
      </c>
      <c r="G80" s="6">
        <v>1</v>
      </c>
      <c r="H80" s="7" t="str">
        <f t="shared" si="27"/>
        <v>Thomas Schiegg</v>
      </c>
      <c r="I80" s="6">
        <f>VLOOKUP(H80,$P:$Q,2,FALSE)</f>
        <v>1370</v>
      </c>
      <c r="J80" s="77"/>
    </row>
    <row r="81" spans="1:10" ht="15.75" thickBot="1">
      <c r="A81" s="96"/>
      <c r="B81" s="12" t="s">
        <v>3</v>
      </c>
      <c r="C81" s="12">
        <v>8</v>
      </c>
      <c r="D81" s="13" t="str">
        <f t="shared" si="26"/>
        <v>Beqir Gashi</v>
      </c>
      <c r="E81" s="12">
        <f>VLOOKUP(D81,$P:$Q,2,FALSE)</f>
        <v>1373</v>
      </c>
      <c r="F81" s="12"/>
      <c r="G81" s="12">
        <v>9</v>
      </c>
      <c r="H81" s="13" t="str">
        <f t="shared" si="27"/>
        <v>Reinhard Buhn</v>
      </c>
      <c r="I81" s="12">
        <f>VLOOKUP(H81,$P:$Q,2,FALSE)</f>
        <v>1566</v>
      </c>
      <c r="J81" s="53"/>
    </row>
    <row r="82" spans="1:10" ht="15.75" thickTop="1"/>
    <row r="83" spans="1:10" ht="15.75" thickBot="1">
      <c r="B83" s="3"/>
      <c r="C83" s="3"/>
      <c r="D83" s="88">
        <v>43602</v>
      </c>
    </row>
    <row r="84" spans="1:10" ht="15.75" thickTop="1">
      <c r="A84" s="94" t="s">
        <v>171</v>
      </c>
      <c r="B84" s="4" t="s">
        <v>3</v>
      </c>
      <c r="C84" s="4">
        <v>10</v>
      </c>
      <c r="D84" s="5" t="str">
        <f t="shared" ref="D84:D88" si="28">VLOOKUP($C84,$M$16:$P$25,4,FALSE)</f>
        <v xml:space="preserve">spielfrei </v>
      </c>
      <c r="E84" s="4" t="str">
        <f>VLOOKUP(D84,$P:$Q,2,FALSE)</f>
        <v>-</v>
      </c>
      <c r="F84" s="4" t="s">
        <v>4</v>
      </c>
      <c r="G84" s="4">
        <v>9</v>
      </c>
      <c r="H84" s="5" t="str">
        <f>VLOOKUP($G84,$M$16:$P$25,4,FALSE)</f>
        <v>Reinhard Buhn</v>
      </c>
      <c r="I84" s="4">
        <f>VLOOKUP(H84,$P:$Q,2,FALSE)</f>
        <v>1566</v>
      </c>
      <c r="J84" s="89"/>
    </row>
    <row r="85" spans="1:10">
      <c r="A85" s="95"/>
      <c r="B85" s="6" t="s">
        <v>3</v>
      </c>
      <c r="C85" s="6">
        <v>1</v>
      </c>
      <c r="D85" s="7" t="str">
        <f t="shared" si="28"/>
        <v>Thomas Schiegg</v>
      </c>
      <c r="E85" s="6">
        <f>VLOOKUP(D85,$P:$Q,2,FALSE)</f>
        <v>1370</v>
      </c>
      <c r="F85" s="6" t="s">
        <v>4</v>
      </c>
      <c r="G85" s="6">
        <v>8</v>
      </c>
      <c r="H85" s="7" t="str">
        <f t="shared" ref="H85:H88" si="29">VLOOKUP($G85,$M$16:$P$25,4,FALSE)</f>
        <v>Beqir Gashi</v>
      </c>
      <c r="I85" s="6">
        <f>VLOOKUP(H85,$P:$Q,2,FALSE)</f>
        <v>1373</v>
      </c>
      <c r="J85" s="77"/>
    </row>
    <row r="86" spans="1:10">
      <c r="A86" s="95"/>
      <c r="B86" s="6" t="s">
        <v>3</v>
      </c>
      <c r="C86" s="6">
        <v>2</v>
      </c>
      <c r="D86" s="7" t="str">
        <f t="shared" si="28"/>
        <v>Roberto D'Onofrio</v>
      </c>
      <c r="E86" s="6">
        <f>VLOOKUP(D86,$P:$Q,2,FALSE)</f>
        <v>1436</v>
      </c>
      <c r="F86" s="6" t="s">
        <v>4</v>
      </c>
      <c r="G86" s="6">
        <v>7</v>
      </c>
      <c r="H86" s="7" t="str">
        <f t="shared" si="29"/>
        <v>Alfred Schmidt</v>
      </c>
      <c r="I86" s="6">
        <f>VLOOKUP(H86,$P:$Q,2,FALSE)</f>
        <v>1677</v>
      </c>
      <c r="J86" s="77"/>
    </row>
    <row r="87" spans="1:10">
      <c r="A87" s="95"/>
      <c r="B87" s="6" t="s">
        <v>3</v>
      </c>
      <c r="C87" s="6">
        <v>3</v>
      </c>
      <c r="D87" s="7" t="str">
        <f t="shared" si="28"/>
        <v>Felix Geiger</v>
      </c>
      <c r="E87" s="6">
        <f>VLOOKUP(D87,$P:$Q,2,FALSE)</f>
        <v>1251</v>
      </c>
      <c r="F87" s="6" t="s">
        <v>4</v>
      </c>
      <c r="G87" s="6">
        <v>6</v>
      </c>
      <c r="H87" s="7" t="str">
        <f t="shared" si="29"/>
        <v>Steven Schnurrenberger</v>
      </c>
      <c r="I87" s="6">
        <f>VLOOKUP(H87,$P:$Q,2,FALSE)</f>
        <v>867</v>
      </c>
      <c r="J87" s="77"/>
    </row>
    <row r="88" spans="1:10" ht="15.75" thickBot="1">
      <c r="A88" s="96"/>
      <c r="B88" s="12" t="s">
        <v>3</v>
      </c>
      <c r="C88" s="12">
        <v>4</v>
      </c>
      <c r="D88" s="13" t="str">
        <f t="shared" si="28"/>
        <v>Markus Hofmeister</v>
      </c>
      <c r="E88" s="12">
        <f>VLOOKUP(D88,$P:$Q,2,FALSE)</f>
        <v>881</v>
      </c>
      <c r="F88" s="12"/>
      <c r="G88" s="12">
        <v>5</v>
      </c>
      <c r="H88" s="13" t="str">
        <f t="shared" si="29"/>
        <v>Matthias Schemann</v>
      </c>
      <c r="I88" s="12" t="str">
        <f>VLOOKUP(H88,$P:$Q,2,FALSE)</f>
        <v>-</v>
      </c>
      <c r="J88" s="53"/>
    </row>
    <row r="89" spans="1:10" ht="15.75" thickTop="1"/>
    <row r="90" spans="1:10" ht="15.75" thickBot="1">
      <c r="B90" s="3"/>
      <c r="C90" s="3"/>
      <c r="D90" s="88">
        <v>43623</v>
      </c>
    </row>
    <row r="91" spans="1:10" ht="15.75" thickTop="1">
      <c r="A91" s="94" t="s">
        <v>172</v>
      </c>
      <c r="B91" s="4" t="s">
        <v>3</v>
      </c>
      <c r="C91" s="4">
        <v>5</v>
      </c>
      <c r="D91" s="5" t="str">
        <f t="shared" ref="D91:D95" si="30">VLOOKUP($C91,$M$16:$P$25,4,FALSE)</f>
        <v>Matthias Schemann</v>
      </c>
      <c r="E91" s="4" t="str">
        <f>VLOOKUP(D91,$P:$Q,2,FALSE)</f>
        <v>-</v>
      </c>
      <c r="F91" s="4" t="s">
        <v>4</v>
      </c>
      <c r="G91" s="4">
        <v>10</v>
      </c>
      <c r="H91" s="5" t="str">
        <f>VLOOKUP($G91,$M$16:$P$25,4,FALSE)</f>
        <v xml:space="preserve">spielfrei </v>
      </c>
      <c r="I91" s="4" t="str">
        <f>VLOOKUP(H91,$P:$Q,2,FALSE)</f>
        <v>-</v>
      </c>
      <c r="J91" s="89"/>
    </row>
    <row r="92" spans="1:10">
      <c r="A92" s="95"/>
      <c r="B92" s="6" t="s">
        <v>3</v>
      </c>
      <c r="C92" s="6">
        <v>6</v>
      </c>
      <c r="D92" s="7" t="str">
        <f t="shared" si="30"/>
        <v>Steven Schnurrenberger</v>
      </c>
      <c r="E92" s="6">
        <f>VLOOKUP(D92,$P:$Q,2,FALSE)</f>
        <v>867</v>
      </c>
      <c r="F92" s="6" t="s">
        <v>4</v>
      </c>
      <c r="G92" s="6">
        <v>4</v>
      </c>
      <c r="H92" s="7" t="str">
        <f t="shared" ref="H92:H95" si="31">VLOOKUP($G92,$M$16:$P$25,4,FALSE)</f>
        <v>Markus Hofmeister</v>
      </c>
      <c r="I92" s="6">
        <f>VLOOKUP(H92,$P:$Q,2,FALSE)</f>
        <v>881</v>
      </c>
      <c r="J92" s="77"/>
    </row>
    <row r="93" spans="1:10">
      <c r="A93" s="95"/>
      <c r="B93" s="6" t="s">
        <v>3</v>
      </c>
      <c r="C93" s="6">
        <v>7</v>
      </c>
      <c r="D93" s="7" t="str">
        <f t="shared" si="30"/>
        <v>Alfred Schmidt</v>
      </c>
      <c r="E93" s="6">
        <f>VLOOKUP(D93,$P:$Q,2,FALSE)</f>
        <v>1677</v>
      </c>
      <c r="F93" s="6" t="s">
        <v>4</v>
      </c>
      <c r="G93" s="6">
        <v>3</v>
      </c>
      <c r="H93" s="7" t="str">
        <f t="shared" si="31"/>
        <v>Felix Geiger</v>
      </c>
      <c r="I93" s="6">
        <f>VLOOKUP(H93,$P:$Q,2,FALSE)</f>
        <v>1251</v>
      </c>
      <c r="J93" s="77"/>
    </row>
    <row r="94" spans="1:10">
      <c r="A94" s="95"/>
      <c r="B94" s="6" t="s">
        <v>3</v>
      </c>
      <c r="C94" s="6">
        <v>8</v>
      </c>
      <c r="D94" s="7" t="str">
        <f t="shared" si="30"/>
        <v>Beqir Gashi</v>
      </c>
      <c r="E94" s="6">
        <f>VLOOKUP(D94,$P:$Q,2,FALSE)</f>
        <v>1373</v>
      </c>
      <c r="F94" s="6" t="s">
        <v>4</v>
      </c>
      <c r="G94" s="6">
        <v>2</v>
      </c>
      <c r="H94" s="7" t="str">
        <f t="shared" si="31"/>
        <v>Roberto D'Onofrio</v>
      </c>
      <c r="I94" s="6">
        <f>VLOOKUP(H94,$P:$Q,2,FALSE)</f>
        <v>1436</v>
      </c>
      <c r="J94" s="77"/>
    </row>
    <row r="95" spans="1:10" ht="15.75" thickBot="1">
      <c r="A95" s="96"/>
      <c r="B95" s="12" t="s">
        <v>3</v>
      </c>
      <c r="C95" s="12">
        <v>9</v>
      </c>
      <c r="D95" s="13" t="str">
        <f t="shared" si="30"/>
        <v>Reinhard Buhn</v>
      </c>
      <c r="E95" s="12">
        <f>VLOOKUP(D95,$P:$Q,2,FALSE)</f>
        <v>1566</v>
      </c>
      <c r="F95" s="12"/>
      <c r="G95" s="12">
        <v>1</v>
      </c>
      <c r="H95" s="13" t="str">
        <f t="shared" si="31"/>
        <v>Thomas Schiegg</v>
      </c>
      <c r="I95" s="12">
        <f>VLOOKUP(H95,$P:$Q,2,FALSE)</f>
        <v>1370</v>
      </c>
      <c r="J95" s="53"/>
    </row>
    <row r="96" spans="1:10" ht="15.75" thickTop="1"/>
  </sheetData>
  <mergeCells count="12">
    <mergeCell ref="A84:A88"/>
    <mergeCell ref="A91:A95"/>
    <mergeCell ref="B1:J1"/>
    <mergeCell ref="B2:J2"/>
    <mergeCell ref="A5:A13"/>
    <mergeCell ref="A16:A24"/>
    <mergeCell ref="A27:A35"/>
    <mergeCell ref="A38:A46"/>
    <mergeCell ref="A49:A57"/>
    <mergeCell ref="A60:A68"/>
    <mergeCell ref="A71:A74"/>
    <mergeCell ref="A77:A81"/>
  </mergeCells>
  <pageMargins left="0.70866141732283472" right="0.70866141732283472" top="0.78740157480314965" bottom="0.78740157480314965" header="0.31496062992125984" footer="0.31496062992125984"/>
  <pageSetup paperSize="9" scale="86" fitToHeight="3" orientation="portrait" r:id="rId1"/>
  <headerFooter>
    <oddHeader>&amp;L&amp;8 03.10.2018</oddHead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>
      <selection activeCell="C34" sqref="C34"/>
    </sheetView>
  </sheetViews>
  <sheetFormatPr baseColWidth="10" defaultRowHeight="15" outlineLevelRow="1"/>
  <cols>
    <col min="1" max="1" width="14" customWidth="1"/>
  </cols>
  <sheetData>
    <row r="1" spans="1:11">
      <c r="A1" t="s">
        <v>11</v>
      </c>
    </row>
    <row r="2" spans="1:11" hidden="1" outlineLevel="1">
      <c r="A2" t="s">
        <v>12</v>
      </c>
    </row>
    <row r="3" spans="1:11" hidden="1" outlineLevel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49" customFormat="1" hidden="1" outlineLevel="1">
      <c r="A4" s="49" t="s">
        <v>14</v>
      </c>
    </row>
    <row r="5" spans="1:11" hidden="1" outlineLevel="1" collapsed="1">
      <c r="A5" t="s">
        <v>15</v>
      </c>
    </row>
    <row r="6" spans="1:11" hidden="1" outlineLevel="1">
      <c r="A6" t="s">
        <v>16</v>
      </c>
    </row>
    <row r="7" spans="1:11" hidden="1" outlineLevel="1">
      <c r="A7" t="s">
        <v>17</v>
      </c>
    </row>
    <row r="8" spans="1:11" hidden="1" outlineLevel="1">
      <c r="A8" t="s">
        <v>18</v>
      </c>
    </row>
    <row r="9" spans="1:11" hidden="1" outlineLevel="1">
      <c r="A9" t="s">
        <v>19</v>
      </c>
    </row>
    <row r="10" spans="1:11" hidden="1" outlineLevel="1">
      <c r="A10" t="s">
        <v>20</v>
      </c>
    </row>
    <row r="11" spans="1:11" collapsed="1"/>
    <row r="13" spans="1:11">
      <c r="A13" t="s">
        <v>125</v>
      </c>
      <c r="B13" t="s">
        <v>1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11">
      <c r="A14" s="47"/>
      <c r="B14" s="48" t="s">
        <v>95</v>
      </c>
      <c r="C14" s="48" t="s">
        <v>99</v>
      </c>
      <c r="D14" s="48" t="s">
        <v>104</v>
      </c>
      <c r="E14" s="48" t="s">
        <v>110</v>
      </c>
      <c r="F14" s="48" t="s">
        <v>115</v>
      </c>
      <c r="G14" s="48" t="s">
        <v>119</v>
      </c>
      <c r="H14" s="48" t="s">
        <v>121</v>
      </c>
    </row>
    <row r="15" spans="1:11">
      <c r="A15" s="47"/>
      <c r="B15" s="48" t="s">
        <v>96</v>
      </c>
      <c r="C15" s="48" t="s">
        <v>101</v>
      </c>
      <c r="D15" s="48" t="s">
        <v>107</v>
      </c>
      <c r="E15" s="48" t="s">
        <v>112</v>
      </c>
      <c r="F15" s="48" t="s">
        <v>116</v>
      </c>
      <c r="G15" s="48" t="s">
        <v>111</v>
      </c>
      <c r="H15" s="48" t="s">
        <v>122</v>
      </c>
    </row>
    <row r="16" spans="1:11">
      <c r="B16" s="48" t="s">
        <v>97</v>
      </c>
      <c r="C16" s="48" t="s">
        <v>102</v>
      </c>
      <c r="D16" s="48" t="s">
        <v>108</v>
      </c>
      <c r="E16" s="48" t="s">
        <v>113</v>
      </c>
      <c r="F16" s="48" t="s">
        <v>117</v>
      </c>
      <c r="G16" s="48" t="s">
        <v>106</v>
      </c>
      <c r="H16" s="48" t="s">
        <v>123</v>
      </c>
    </row>
    <row r="17" spans="1:10">
      <c r="B17" s="48" t="s">
        <v>98</v>
      </c>
      <c r="C17" s="48" t="s">
        <v>103</v>
      </c>
      <c r="D17" s="48" t="s">
        <v>109</v>
      </c>
      <c r="E17" s="48" t="s">
        <v>114</v>
      </c>
      <c r="F17" s="48" t="s">
        <v>118</v>
      </c>
      <c r="G17" s="48" t="s">
        <v>120</v>
      </c>
      <c r="H17" s="48" t="s">
        <v>124</v>
      </c>
    </row>
    <row r="19" spans="1:10">
      <c r="A19" t="s">
        <v>126</v>
      </c>
      <c r="B19" t="s">
        <v>1</v>
      </c>
      <c r="C19" t="s">
        <v>5</v>
      </c>
      <c r="D19" t="s">
        <v>6</v>
      </c>
      <c r="E19" t="s">
        <v>7</v>
      </c>
      <c r="F19" t="s">
        <v>8</v>
      </c>
    </row>
    <row r="20" spans="1:10">
      <c r="B20" s="48" t="s">
        <v>111</v>
      </c>
      <c r="C20" s="48" t="s">
        <v>101</v>
      </c>
      <c r="D20" s="48" t="s">
        <v>105</v>
      </c>
      <c r="E20" s="48" t="s">
        <v>100</v>
      </c>
      <c r="F20" s="48" t="s">
        <v>97</v>
      </c>
    </row>
    <row r="21" spans="1:10">
      <c r="B21" s="48" t="s">
        <v>106</v>
      </c>
      <c r="C21" s="48" t="s">
        <v>122</v>
      </c>
      <c r="D21" s="48" t="s">
        <v>107</v>
      </c>
      <c r="E21" s="48" t="s">
        <v>113</v>
      </c>
      <c r="F21" s="48" t="s">
        <v>116</v>
      </c>
    </row>
    <row r="22" spans="1:10">
      <c r="B22" s="48" t="s">
        <v>120</v>
      </c>
      <c r="C22" s="48" t="s">
        <v>103</v>
      </c>
      <c r="D22" s="48" t="s">
        <v>98</v>
      </c>
      <c r="E22" s="48" t="s">
        <v>114</v>
      </c>
      <c r="F22" s="48" t="s">
        <v>117</v>
      </c>
    </row>
    <row r="24" spans="1:10">
      <c r="A24" t="s">
        <v>170</v>
      </c>
      <c r="B24" t="s">
        <v>1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171</v>
      </c>
      <c r="J24" t="s">
        <v>172</v>
      </c>
    </row>
    <row r="25" spans="1:10">
      <c r="B25" s="48" t="s">
        <v>173</v>
      </c>
      <c r="C25" s="48" t="s">
        <v>175</v>
      </c>
      <c r="D25" s="48" t="s">
        <v>178</v>
      </c>
      <c r="E25" s="48" t="s">
        <v>181</v>
      </c>
      <c r="F25" s="48" t="s">
        <v>183</v>
      </c>
      <c r="G25" s="48" t="s">
        <v>186</v>
      </c>
      <c r="H25" s="48" t="s">
        <v>188</v>
      </c>
      <c r="I25" s="48" t="s">
        <v>190</v>
      </c>
      <c r="J25" s="48" t="s">
        <v>191</v>
      </c>
    </row>
    <row r="26" spans="1:10">
      <c r="B26" s="48" t="s">
        <v>174</v>
      </c>
      <c r="C26" s="48" t="s">
        <v>112</v>
      </c>
      <c r="D26" s="48" t="s">
        <v>107</v>
      </c>
      <c r="E26" s="48" t="s">
        <v>110</v>
      </c>
      <c r="F26" s="48" t="s">
        <v>116</v>
      </c>
      <c r="G26" s="48" t="s">
        <v>187</v>
      </c>
      <c r="H26" s="48" t="s">
        <v>122</v>
      </c>
      <c r="I26" s="48" t="s">
        <v>95</v>
      </c>
      <c r="J26" s="48" t="s">
        <v>101</v>
      </c>
    </row>
    <row r="27" spans="1:10">
      <c r="B27" s="48" t="s">
        <v>115</v>
      </c>
      <c r="C27" s="48" t="s">
        <v>176</v>
      </c>
      <c r="D27" s="48" t="s">
        <v>179</v>
      </c>
      <c r="E27" s="48" t="s">
        <v>182</v>
      </c>
      <c r="F27" s="48" t="s">
        <v>117</v>
      </c>
      <c r="G27" s="48" t="s">
        <v>111</v>
      </c>
      <c r="H27" s="48" t="s">
        <v>123</v>
      </c>
      <c r="I27" s="48" t="s">
        <v>96</v>
      </c>
      <c r="J27" s="48" t="s">
        <v>102</v>
      </c>
    </row>
    <row r="28" spans="1:10">
      <c r="B28" s="48" t="s">
        <v>108</v>
      </c>
      <c r="C28" s="48" t="s">
        <v>177</v>
      </c>
      <c r="D28" s="48" t="s">
        <v>180</v>
      </c>
      <c r="E28" s="48" t="s">
        <v>113</v>
      </c>
      <c r="F28" s="48" t="s">
        <v>184</v>
      </c>
      <c r="G28" s="48" t="s">
        <v>106</v>
      </c>
      <c r="H28" s="48" t="s">
        <v>124</v>
      </c>
      <c r="I28" s="48" t="s">
        <v>97</v>
      </c>
      <c r="J28" s="48" t="s">
        <v>192</v>
      </c>
    </row>
    <row r="29" spans="1:10">
      <c r="B29" s="48" t="s">
        <v>109</v>
      </c>
      <c r="C29" s="48" t="s">
        <v>103</v>
      </c>
      <c r="D29" s="48" t="s">
        <v>118</v>
      </c>
      <c r="E29" s="48" t="s">
        <v>114</v>
      </c>
      <c r="F29" s="48" t="s">
        <v>185</v>
      </c>
      <c r="G29" s="48" t="s">
        <v>120</v>
      </c>
      <c r="H29" s="48" t="s">
        <v>189</v>
      </c>
      <c r="I29" s="48" t="s">
        <v>98</v>
      </c>
      <c r="J29" s="48" t="s">
        <v>193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workbookViewId="0">
      <selection activeCell="C34" sqref="C34"/>
    </sheetView>
  </sheetViews>
  <sheetFormatPr baseColWidth="10" defaultColWidth="11.5703125" defaultRowHeight="15" outlineLevelCol="1"/>
  <cols>
    <col min="1" max="1" width="9.42578125" style="2" customWidth="1"/>
    <col min="2" max="2" width="18.85546875" style="1" customWidth="1"/>
    <col min="3" max="10" width="5.7109375" style="1" customWidth="1"/>
    <col min="11" max="11" width="11.5703125" style="1"/>
    <col min="12" max="12" width="11.5703125" style="2"/>
    <col min="13" max="13" width="3.28515625" style="2" customWidth="1"/>
    <col min="14" max="14" width="11.5703125" style="1"/>
    <col min="15" max="15" width="11.5703125" style="2" hidden="1" customWidth="1" outlineLevel="1"/>
    <col min="16" max="16" width="17.140625" style="1" bestFit="1" customWidth="1" collapsed="1"/>
    <col min="17" max="18" width="11.5703125" style="1"/>
    <col min="19" max="19" width="3.28515625" style="1" customWidth="1"/>
    <col min="20" max="20" width="9.42578125" style="1" customWidth="1"/>
    <col min="21" max="21" width="12.7109375" style="1" bestFit="1" customWidth="1"/>
    <col min="22" max="16384" width="11.5703125" style="1"/>
  </cols>
  <sheetData>
    <row r="1" spans="1:28">
      <c r="T1" s="1" t="s">
        <v>23</v>
      </c>
      <c r="W1" s="1" t="s">
        <v>62</v>
      </c>
      <c r="Z1" s="1" t="s">
        <v>85</v>
      </c>
    </row>
    <row r="2" spans="1:28">
      <c r="T2" s="80" t="s">
        <v>153</v>
      </c>
      <c r="W2" s="80" t="s">
        <v>153</v>
      </c>
      <c r="Z2" s="80" t="s">
        <v>153</v>
      </c>
    </row>
    <row r="3" spans="1:28" ht="27" customHeight="1">
      <c r="N3" s="75" t="s">
        <v>23</v>
      </c>
      <c r="T3" s="80" t="s">
        <v>154</v>
      </c>
      <c r="W3" s="80" t="s">
        <v>154</v>
      </c>
      <c r="Z3" s="80" t="s">
        <v>154</v>
      </c>
    </row>
    <row r="4" spans="1:28">
      <c r="A4" s="52" t="s">
        <v>137</v>
      </c>
      <c r="B4" s="52" t="s">
        <v>138</v>
      </c>
      <c r="C4" s="52">
        <v>1</v>
      </c>
      <c r="D4" s="52">
        <v>2</v>
      </c>
      <c r="E4" s="52">
        <v>3</v>
      </c>
      <c r="F4" s="52">
        <v>4</v>
      </c>
      <c r="G4" s="52">
        <v>5</v>
      </c>
      <c r="H4" s="52">
        <v>6</v>
      </c>
      <c r="I4" s="52">
        <v>7</v>
      </c>
      <c r="J4" s="52">
        <v>8</v>
      </c>
      <c r="K4" s="68" t="s">
        <v>135</v>
      </c>
      <c r="L4" s="68" t="s">
        <v>136</v>
      </c>
      <c r="M4" s="54"/>
      <c r="N4" s="52" t="s">
        <v>139</v>
      </c>
      <c r="O4" s="76" t="s">
        <v>137</v>
      </c>
      <c r="P4" s="52" t="s">
        <v>158</v>
      </c>
      <c r="Q4" s="52" t="s">
        <v>140</v>
      </c>
      <c r="R4" s="52" t="s">
        <v>141</v>
      </c>
      <c r="T4" s="81" t="s">
        <v>155</v>
      </c>
      <c r="W4" s="81" t="s">
        <v>155</v>
      </c>
      <c r="Z4" s="81" t="s">
        <v>155</v>
      </c>
    </row>
    <row r="5" spans="1:28">
      <c r="A5" s="73">
        <v>1</v>
      </c>
      <c r="B5" s="56" t="s">
        <v>127</v>
      </c>
      <c r="C5" s="69"/>
      <c r="D5" s="70">
        <v>0</v>
      </c>
      <c r="E5" s="70">
        <v>0.5</v>
      </c>
      <c r="F5" s="70">
        <v>1</v>
      </c>
      <c r="G5" s="70">
        <v>0.5</v>
      </c>
      <c r="H5" s="70">
        <v>1</v>
      </c>
      <c r="I5" s="70">
        <v>1</v>
      </c>
      <c r="J5" s="70">
        <v>1</v>
      </c>
      <c r="K5" s="71">
        <f>SUM(C5:J5)</f>
        <v>5</v>
      </c>
      <c r="L5" s="72">
        <f>D5*K6+E5*K7+F5*K8+G5*K9+H5*K10+I5*K11+J5*K12</f>
        <v>12.75</v>
      </c>
      <c r="M5" s="55"/>
      <c r="N5" s="57">
        <v>1</v>
      </c>
      <c r="O5" s="23">
        <v>3</v>
      </c>
      <c r="P5" s="21" t="str">
        <f t="shared" ref="P5:P12" si="0">VLOOKUP($O5,$A$5:$L$12,2,FALSE)</f>
        <v>Peter Schiegg</v>
      </c>
      <c r="Q5" s="62">
        <f t="shared" ref="Q5:Q12" si="1">VLOOKUP($O5,$A$5:$L$12,11,FALSE)</f>
        <v>6.5</v>
      </c>
      <c r="R5" s="63">
        <f t="shared" ref="R5:R12" si="2">VLOOKUP($O5,$A$5:$L$12,12,FALSE)</f>
        <v>19</v>
      </c>
      <c r="T5" s="81" t="s">
        <v>156</v>
      </c>
      <c r="U5" s="1" t="str">
        <f>$N$4</f>
        <v>Rang</v>
      </c>
      <c r="V5" s="81" t="s">
        <v>157</v>
      </c>
      <c r="W5" s="81" t="s">
        <v>156</v>
      </c>
      <c r="X5" s="1" t="str">
        <f>$N$15</f>
        <v>Rang</v>
      </c>
      <c r="Y5" s="81" t="s">
        <v>157</v>
      </c>
      <c r="Z5" s="81" t="s">
        <v>156</v>
      </c>
      <c r="AA5" s="1" t="str">
        <f>$N$26</f>
        <v>Rang</v>
      </c>
      <c r="AB5" s="81" t="s">
        <v>157</v>
      </c>
    </row>
    <row r="6" spans="1:28">
      <c r="A6" s="73">
        <v>2</v>
      </c>
      <c r="B6" s="56" t="s">
        <v>128</v>
      </c>
      <c r="C6" s="70">
        <v>1</v>
      </c>
      <c r="D6" s="69"/>
      <c r="E6" s="70">
        <v>0</v>
      </c>
      <c r="F6" s="70">
        <v>1</v>
      </c>
      <c r="G6" s="70">
        <v>1</v>
      </c>
      <c r="H6" s="70">
        <v>1</v>
      </c>
      <c r="I6" s="70">
        <v>0.5</v>
      </c>
      <c r="J6" s="70">
        <v>1</v>
      </c>
      <c r="K6" s="71">
        <f t="shared" ref="K6:K12" si="3">SUM(C6:J6)</f>
        <v>5.5</v>
      </c>
      <c r="L6" s="72">
        <f>C6*K5+E6*K7+F6*K8+G6*K9+H6*K10+I6*K11+J6*K12</f>
        <v>14.25</v>
      </c>
      <c r="M6" s="55"/>
      <c r="N6" s="58">
        <v>2</v>
      </c>
      <c r="O6" s="30">
        <v>2</v>
      </c>
      <c r="P6" s="28" t="str">
        <f t="shared" si="0"/>
        <v>Andreas Wilhelm</v>
      </c>
      <c r="Q6" s="64">
        <f t="shared" si="1"/>
        <v>5.5</v>
      </c>
      <c r="R6" s="65">
        <f t="shared" si="2"/>
        <v>14.25</v>
      </c>
      <c r="T6" s="81" t="s">
        <v>156</v>
      </c>
      <c r="U6" s="1" t="str">
        <f>$P$4</f>
        <v>Spieler/-in</v>
      </c>
      <c r="V6" s="81" t="s">
        <v>157</v>
      </c>
      <c r="W6" s="81" t="s">
        <v>156</v>
      </c>
      <c r="X6" s="1" t="str">
        <f>$P$15</f>
        <v>Spieler</v>
      </c>
      <c r="Y6" s="81" t="s">
        <v>157</v>
      </c>
      <c r="Z6" s="81" t="s">
        <v>156</v>
      </c>
      <c r="AA6" s="1" t="str">
        <f>$P$26</f>
        <v>Spieler</v>
      </c>
      <c r="AB6" s="81" t="s">
        <v>157</v>
      </c>
    </row>
    <row r="7" spans="1:28">
      <c r="A7" s="73">
        <v>3</v>
      </c>
      <c r="B7" s="56" t="s">
        <v>129</v>
      </c>
      <c r="C7" s="70">
        <v>0.5</v>
      </c>
      <c r="D7" s="70">
        <v>1</v>
      </c>
      <c r="E7" s="69"/>
      <c r="F7" s="70">
        <v>1</v>
      </c>
      <c r="G7" s="70">
        <v>1</v>
      </c>
      <c r="H7" s="70">
        <v>1</v>
      </c>
      <c r="I7" s="70">
        <v>1</v>
      </c>
      <c r="J7" s="70">
        <v>1</v>
      </c>
      <c r="K7" s="71">
        <f t="shared" si="3"/>
        <v>6.5</v>
      </c>
      <c r="L7" s="72">
        <f>C7*K5+D7*K6+F7*K8+G7*K9+H7*K10+I7*K11+J7*K12</f>
        <v>19</v>
      </c>
      <c r="M7" s="55"/>
      <c r="N7" s="58">
        <v>3</v>
      </c>
      <c r="O7" s="30">
        <v>1</v>
      </c>
      <c r="P7" s="28" t="str">
        <f t="shared" si="0"/>
        <v>Robert Walz</v>
      </c>
      <c r="Q7" s="64">
        <f t="shared" si="1"/>
        <v>5</v>
      </c>
      <c r="R7" s="65">
        <f t="shared" si="2"/>
        <v>12.75</v>
      </c>
      <c r="T7" s="81" t="s">
        <v>156</v>
      </c>
      <c r="U7" s="1" t="str">
        <f>$Q$4</f>
        <v>Punkte</v>
      </c>
      <c r="V7" s="81" t="s">
        <v>157</v>
      </c>
      <c r="W7" s="81" t="s">
        <v>156</v>
      </c>
      <c r="X7" s="1" t="str">
        <f>$Q$15</f>
        <v>Punkte</v>
      </c>
      <c r="Y7" s="81" t="s">
        <v>157</v>
      </c>
      <c r="Z7" s="81" t="s">
        <v>156</v>
      </c>
      <c r="AA7" s="1" t="str">
        <f>$Q$26</f>
        <v>Punkte</v>
      </c>
      <c r="AB7" s="81" t="s">
        <v>157</v>
      </c>
    </row>
    <row r="8" spans="1:28">
      <c r="A8" s="73">
        <v>4</v>
      </c>
      <c r="B8" s="56" t="s">
        <v>145</v>
      </c>
      <c r="C8" s="70">
        <v>0</v>
      </c>
      <c r="D8" s="70">
        <v>0</v>
      </c>
      <c r="E8" s="70">
        <v>0</v>
      </c>
      <c r="F8" s="69"/>
      <c r="G8" s="70">
        <v>0.5</v>
      </c>
      <c r="H8" s="70">
        <v>0</v>
      </c>
      <c r="I8" s="70">
        <v>0.5</v>
      </c>
      <c r="J8" s="70">
        <v>1</v>
      </c>
      <c r="K8" s="71">
        <f t="shared" si="3"/>
        <v>2</v>
      </c>
      <c r="L8" s="72">
        <f>C8*K5+D8*K6+E8*K7+G8*K9+H8*K10+I8*K11+J8*K12</f>
        <v>3.25</v>
      </c>
      <c r="M8" s="55"/>
      <c r="N8" s="59">
        <v>4</v>
      </c>
      <c r="O8" s="30">
        <v>7</v>
      </c>
      <c r="P8" s="28" t="str">
        <f t="shared" si="0"/>
        <v>Reinhard Buhn</v>
      </c>
      <c r="Q8" s="64">
        <f t="shared" si="1"/>
        <v>3.5</v>
      </c>
      <c r="R8" s="65">
        <f t="shared" si="2"/>
        <v>7.5</v>
      </c>
      <c r="T8" s="81" t="s">
        <v>156</v>
      </c>
      <c r="U8" s="1" t="str">
        <f>$R$4</f>
        <v>SoBerg</v>
      </c>
      <c r="V8" s="81" t="s">
        <v>157</v>
      </c>
      <c r="W8" s="81" t="s">
        <v>156</v>
      </c>
      <c r="X8" s="1" t="str">
        <f>$R$15</f>
        <v>SoBerg</v>
      </c>
      <c r="Y8" s="81" t="s">
        <v>157</v>
      </c>
      <c r="Z8" s="81" t="s">
        <v>156</v>
      </c>
      <c r="AA8" s="1" t="str">
        <f>$R$26</f>
        <v>SoBerg</v>
      </c>
      <c r="AB8" s="81" t="s">
        <v>157</v>
      </c>
    </row>
    <row r="9" spans="1:28">
      <c r="A9" s="73">
        <v>5</v>
      </c>
      <c r="B9" s="56" t="s">
        <v>131</v>
      </c>
      <c r="C9" s="70">
        <v>0.5</v>
      </c>
      <c r="D9" s="70">
        <v>0</v>
      </c>
      <c r="E9" s="70">
        <v>0</v>
      </c>
      <c r="F9" s="70">
        <v>0.5</v>
      </c>
      <c r="G9" s="69"/>
      <c r="H9" s="70">
        <v>0.5</v>
      </c>
      <c r="I9" s="70">
        <v>0.5</v>
      </c>
      <c r="J9" s="70">
        <v>1</v>
      </c>
      <c r="K9" s="71">
        <f t="shared" si="3"/>
        <v>3</v>
      </c>
      <c r="L9" s="72">
        <f>C9*K5+D9*K6+E9*K7+F9*K8+H9*K10+I9*K11+J9*K12</f>
        <v>6.5</v>
      </c>
      <c r="M9" s="55"/>
      <c r="N9" s="59">
        <v>5</v>
      </c>
      <c r="O9" s="30">
        <v>5</v>
      </c>
      <c r="P9" s="28" t="str">
        <f t="shared" si="0"/>
        <v>Alfred Schmidt</v>
      </c>
      <c r="Q9" s="64">
        <f t="shared" si="1"/>
        <v>3</v>
      </c>
      <c r="R9" s="65">
        <f t="shared" si="2"/>
        <v>6.5</v>
      </c>
      <c r="T9" s="81" t="s">
        <v>159</v>
      </c>
      <c r="W9" s="81" t="s">
        <v>159</v>
      </c>
      <c r="Z9" s="81" t="s">
        <v>159</v>
      </c>
    </row>
    <row r="10" spans="1:28">
      <c r="A10" s="73">
        <v>6</v>
      </c>
      <c r="B10" s="56" t="s">
        <v>132</v>
      </c>
      <c r="C10" s="70">
        <v>0</v>
      </c>
      <c r="D10" s="70">
        <v>0</v>
      </c>
      <c r="E10" s="70">
        <v>0</v>
      </c>
      <c r="F10" s="70">
        <v>1</v>
      </c>
      <c r="G10" s="70">
        <v>0.5</v>
      </c>
      <c r="H10" s="69"/>
      <c r="I10" s="70">
        <v>0</v>
      </c>
      <c r="J10" s="70">
        <v>1</v>
      </c>
      <c r="K10" s="71">
        <f t="shared" si="3"/>
        <v>2.5</v>
      </c>
      <c r="L10" s="72">
        <f>C10*K5+D10*K6+E10*K7+F10*K8+G10*K9+I10*K11+J10*K12</f>
        <v>3.5</v>
      </c>
      <c r="M10" s="55"/>
      <c r="N10" s="60">
        <v>6</v>
      </c>
      <c r="O10" s="30">
        <v>6</v>
      </c>
      <c r="P10" s="28" t="str">
        <f t="shared" si="0"/>
        <v>Stefan Wibel</v>
      </c>
      <c r="Q10" s="64">
        <f t="shared" si="1"/>
        <v>2.5</v>
      </c>
      <c r="R10" s="65">
        <f t="shared" si="2"/>
        <v>3.5</v>
      </c>
      <c r="T10" s="81" t="s">
        <v>155</v>
      </c>
      <c r="W10" s="81" t="s">
        <v>155</v>
      </c>
      <c r="Z10" s="81" t="s">
        <v>155</v>
      </c>
    </row>
    <row r="11" spans="1:28">
      <c r="A11" s="73">
        <v>7</v>
      </c>
      <c r="B11" s="56" t="s">
        <v>133</v>
      </c>
      <c r="C11" s="70">
        <v>0.5</v>
      </c>
      <c r="D11" s="70">
        <v>0</v>
      </c>
      <c r="E11" s="70">
        <v>0</v>
      </c>
      <c r="F11" s="70">
        <v>0.5</v>
      </c>
      <c r="G11" s="70">
        <v>0.5</v>
      </c>
      <c r="H11" s="70">
        <v>1</v>
      </c>
      <c r="I11" s="69"/>
      <c r="J11" s="70">
        <v>1</v>
      </c>
      <c r="K11" s="71">
        <f t="shared" si="3"/>
        <v>3.5</v>
      </c>
      <c r="L11" s="72">
        <f>C11*K5+D11*K6+E11*K7+F11*K8+G11*K9+H11*K10+J11*K12</f>
        <v>7.5</v>
      </c>
      <c r="M11" s="55"/>
      <c r="N11" s="60">
        <v>7</v>
      </c>
      <c r="O11" s="30">
        <v>4</v>
      </c>
      <c r="P11" s="28" t="str">
        <f t="shared" si="0"/>
        <v>Beqir Gashi</v>
      </c>
      <c r="Q11" s="64">
        <f t="shared" si="1"/>
        <v>2</v>
      </c>
      <c r="R11" s="65">
        <f t="shared" si="2"/>
        <v>3.25</v>
      </c>
      <c r="T11" s="81" t="s">
        <v>164</v>
      </c>
      <c r="U11" s="1">
        <f>$N$5</f>
        <v>1</v>
      </c>
      <c r="V11" s="81" t="s">
        <v>165</v>
      </c>
      <c r="W11" s="81" t="s">
        <v>164</v>
      </c>
      <c r="X11" s="1">
        <f>$N$16</f>
        <v>1</v>
      </c>
      <c r="Y11" s="81" t="s">
        <v>165</v>
      </c>
      <c r="Z11" s="81" t="s">
        <v>164</v>
      </c>
      <c r="AA11" s="1">
        <f>$N$27</f>
        <v>1</v>
      </c>
      <c r="AB11" s="81" t="s">
        <v>165</v>
      </c>
    </row>
    <row r="12" spans="1:28">
      <c r="A12" s="73">
        <v>8</v>
      </c>
      <c r="B12" s="56" t="s">
        <v>143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69"/>
      <c r="K12" s="71">
        <f t="shared" si="3"/>
        <v>0</v>
      </c>
      <c r="L12" s="72">
        <f>C12*K5+D12*K6+E12*K7+F12*K8+G12*K9+H12*K10+J12*K12</f>
        <v>0</v>
      </c>
      <c r="M12" s="55"/>
      <c r="N12" s="61">
        <v>8</v>
      </c>
      <c r="O12" s="33">
        <v>8</v>
      </c>
      <c r="P12" s="41" t="str">
        <f t="shared" si="0"/>
        <v>Terry Rigatos</v>
      </c>
      <c r="Q12" s="66">
        <f t="shared" si="1"/>
        <v>0</v>
      </c>
      <c r="R12" s="67">
        <f t="shared" si="2"/>
        <v>0</v>
      </c>
      <c r="T12" s="81" t="s">
        <v>164</v>
      </c>
      <c r="U12" s="1" t="str">
        <f>$P$5</f>
        <v>Peter Schiegg</v>
      </c>
      <c r="V12" s="81" t="s">
        <v>165</v>
      </c>
      <c r="W12" s="81" t="s">
        <v>164</v>
      </c>
      <c r="X12" s="1" t="str">
        <f>$P$16</f>
        <v>Armin Beckert</v>
      </c>
      <c r="Y12" s="81" t="s">
        <v>165</v>
      </c>
      <c r="Z12" s="81" t="s">
        <v>164</v>
      </c>
      <c r="AA12" s="1" t="str">
        <f>$P$27</f>
        <v>Ralf Schemann</v>
      </c>
      <c r="AB12" s="81" t="s">
        <v>165</v>
      </c>
    </row>
    <row r="13" spans="1:28">
      <c r="T13" s="81" t="s">
        <v>164</v>
      </c>
      <c r="U13" s="82">
        <f>$Q$5</f>
        <v>6.5</v>
      </c>
      <c r="V13" s="81" t="s">
        <v>165</v>
      </c>
      <c r="W13" s="81" t="s">
        <v>164</v>
      </c>
      <c r="X13" s="82">
        <f>$Q$16</f>
        <v>6</v>
      </c>
      <c r="Y13" s="81" t="s">
        <v>165</v>
      </c>
      <c r="Z13" s="81" t="s">
        <v>164</v>
      </c>
      <c r="AA13" s="82">
        <f>$Q$27</f>
        <v>1</v>
      </c>
      <c r="AB13" s="81" t="s">
        <v>165</v>
      </c>
    </row>
    <row r="14" spans="1:28" ht="33.6" customHeight="1">
      <c r="N14" s="75" t="s">
        <v>62</v>
      </c>
      <c r="T14" s="81" t="s">
        <v>164</v>
      </c>
      <c r="U14" s="83">
        <f>$R$5</f>
        <v>19</v>
      </c>
      <c r="V14" s="81" t="s">
        <v>165</v>
      </c>
      <c r="W14" s="81" t="s">
        <v>164</v>
      </c>
      <c r="X14" s="83">
        <f>$R$16</f>
        <v>17.5</v>
      </c>
      <c r="Y14" s="81" t="s">
        <v>165</v>
      </c>
      <c r="Z14" s="81" t="s">
        <v>164</v>
      </c>
      <c r="AA14" s="83">
        <f>$R$27</f>
        <v>0</v>
      </c>
      <c r="AB14" s="81" t="s">
        <v>165</v>
      </c>
    </row>
    <row r="15" spans="1:28">
      <c r="A15" s="52" t="s">
        <v>137</v>
      </c>
      <c r="B15" s="52" t="s">
        <v>138</v>
      </c>
      <c r="C15" s="52">
        <v>1</v>
      </c>
      <c r="D15" s="52">
        <v>2</v>
      </c>
      <c r="E15" s="52">
        <v>3</v>
      </c>
      <c r="F15" s="52">
        <v>4</v>
      </c>
      <c r="G15" s="52">
        <v>5</v>
      </c>
      <c r="H15" s="52">
        <v>6</v>
      </c>
      <c r="I15" s="52">
        <v>7</v>
      </c>
      <c r="J15" s="52">
        <v>8</v>
      </c>
      <c r="K15" s="68" t="s">
        <v>135</v>
      </c>
      <c r="L15" s="68" t="s">
        <v>136</v>
      </c>
      <c r="M15" s="54"/>
      <c r="N15" s="52" t="s">
        <v>139</v>
      </c>
      <c r="O15" s="76" t="s">
        <v>137</v>
      </c>
      <c r="P15" s="52" t="s">
        <v>138</v>
      </c>
      <c r="Q15" s="52" t="s">
        <v>140</v>
      </c>
      <c r="R15" s="52" t="s">
        <v>141</v>
      </c>
      <c r="T15" s="81" t="s">
        <v>159</v>
      </c>
      <c r="W15" s="81" t="s">
        <v>159</v>
      </c>
      <c r="Z15" s="81" t="s">
        <v>159</v>
      </c>
    </row>
    <row r="16" spans="1:28">
      <c r="A16" s="73">
        <v>1</v>
      </c>
      <c r="B16" s="56" t="s">
        <v>130</v>
      </c>
      <c r="C16" s="69"/>
      <c r="D16" s="70">
        <v>1</v>
      </c>
      <c r="E16" s="70">
        <v>1</v>
      </c>
      <c r="F16" s="70">
        <v>0</v>
      </c>
      <c r="G16" s="70">
        <v>1</v>
      </c>
      <c r="H16" s="70">
        <v>1</v>
      </c>
      <c r="I16" s="70">
        <v>1</v>
      </c>
      <c r="J16" s="70">
        <v>1</v>
      </c>
      <c r="K16" s="71">
        <f>SUM(C16:J16)</f>
        <v>6</v>
      </c>
      <c r="L16" s="72">
        <f>D16*K17+E16*K18+F16*K19+G16*K20+H16*K21+I16*K22+J16*K23</f>
        <v>17.5</v>
      </c>
      <c r="M16" s="55"/>
      <c r="N16" s="78">
        <v>1</v>
      </c>
      <c r="O16" s="23">
        <v>1</v>
      </c>
      <c r="P16" s="21" t="str">
        <f t="shared" ref="P16:P23" si="4">VLOOKUP($O16,$A$16:$L$23,2,FALSE)</f>
        <v>Armin Beckert</v>
      </c>
      <c r="Q16" s="62">
        <f t="shared" ref="Q16:Q23" si="5">VLOOKUP($O16,$A$16:$L$23,11,FALSE)</f>
        <v>6</v>
      </c>
      <c r="R16" s="63">
        <f t="shared" ref="R16:R23" si="6">VLOOKUP($O16,$A$16:$L$23,12,FALSE)</f>
        <v>17.5</v>
      </c>
      <c r="T16" s="81" t="s">
        <v>155</v>
      </c>
      <c r="W16" s="81" t="s">
        <v>155</v>
      </c>
      <c r="Z16" s="81" t="s">
        <v>155</v>
      </c>
    </row>
    <row r="17" spans="1:28">
      <c r="A17" s="73">
        <v>2</v>
      </c>
      <c r="B17" s="56" t="s">
        <v>144</v>
      </c>
      <c r="C17" s="70">
        <v>0</v>
      </c>
      <c r="D17" s="69"/>
      <c r="E17" s="70">
        <v>1</v>
      </c>
      <c r="F17" s="70">
        <v>1</v>
      </c>
      <c r="G17" s="70">
        <v>0</v>
      </c>
      <c r="H17" s="70">
        <v>1</v>
      </c>
      <c r="I17" s="70">
        <v>1</v>
      </c>
      <c r="J17" s="70">
        <v>0.5</v>
      </c>
      <c r="K17" s="71">
        <f t="shared" ref="K17:K23" si="7">SUM(C17:J17)</f>
        <v>4.5</v>
      </c>
      <c r="L17" s="72">
        <f>C17*K16+E17*K18+F17*K19+G17*K20+H17*K21+I17*K22+J17*K23</f>
        <v>11.5</v>
      </c>
      <c r="M17" s="55"/>
      <c r="N17" s="58">
        <v>2</v>
      </c>
      <c r="O17" s="30">
        <v>4</v>
      </c>
      <c r="P17" s="28" t="str">
        <f t="shared" si="4"/>
        <v>Johanna Bermann</v>
      </c>
      <c r="Q17" s="64">
        <f t="shared" si="5"/>
        <v>4.5</v>
      </c>
      <c r="R17" s="65">
        <f t="shared" si="6"/>
        <v>14</v>
      </c>
      <c r="T17" s="81" t="s">
        <v>160</v>
      </c>
      <c r="U17" s="1">
        <f>$N$6</f>
        <v>2</v>
      </c>
      <c r="V17" s="81" t="s">
        <v>161</v>
      </c>
      <c r="W17" s="81" t="s">
        <v>160</v>
      </c>
      <c r="X17" s="1">
        <f>$N$17</f>
        <v>2</v>
      </c>
      <c r="Y17" s="81" t="s">
        <v>161</v>
      </c>
      <c r="Z17" s="81" t="s">
        <v>164</v>
      </c>
      <c r="AA17" s="1">
        <f>$N$28</f>
        <v>1</v>
      </c>
      <c r="AB17" s="81" t="s">
        <v>165</v>
      </c>
    </row>
    <row r="18" spans="1:28">
      <c r="A18" s="73">
        <v>3</v>
      </c>
      <c r="B18" s="56" t="s">
        <v>150</v>
      </c>
      <c r="C18" s="70">
        <v>0</v>
      </c>
      <c r="D18" s="70">
        <v>0</v>
      </c>
      <c r="E18" s="69"/>
      <c r="F18" s="70">
        <v>0</v>
      </c>
      <c r="G18" s="70">
        <v>0.5</v>
      </c>
      <c r="H18" s="70">
        <v>0.5</v>
      </c>
      <c r="I18" s="70">
        <v>1</v>
      </c>
      <c r="J18" s="70">
        <v>0</v>
      </c>
      <c r="K18" s="71">
        <f t="shared" si="7"/>
        <v>2</v>
      </c>
      <c r="L18" s="72">
        <f>C18*K16+D18*K17+F18*K19+G18*K20+H18*K21+I18*K22+J18*K23</f>
        <v>4</v>
      </c>
      <c r="M18" s="55"/>
      <c r="N18" s="58">
        <v>3</v>
      </c>
      <c r="O18" s="30">
        <v>5</v>
      </c>
      <c r="P18" s="28" t="str">
        <f t="shared" si="4"/>
        <v>Thomas Schiegg</v>
      </c>
      <c r="Q18" s="64">
        <f t="shared" si="5"/>
        <v>4.5</v>
      </c>
      <c r="R18" s="65">
        <f t="shared" si="6"/>
        <v>12</v>
      </c>
      <c r="T18" s="81" t="s">
        <v>160</v>
      </c>
      <c r="U18" s="1" t="str">
        <f>$P$6</f>
        <v>Andreas Wilhelm</v>
      </c>
      <c r="V18" s="81" t="s">
        <v>161</v>
      </c>
      <c r="W18" s="81" t="s">
        <v>160</v>
      </c>
      <c r="X18" s="1" t="str">
        <f>$P$17</f>
        <v>Johanna Bermann</v>
      </c>
      <c r="Y18" s="81" t="s">
        <v>161</v>
      </c>
      <c r="Z18" s="81" t="s">
        <v>164</v>
      </c>
      <c r="AA18" s="1" t="str">
        <f>$P$28</f>
        <v>Pascal Thielke</v>
      </c>
      <c r="AB18" s="81" t="s">
        <v>165</v>
      </c>
    </row>
    <row r="19" spans="1:28">
      <c r="A19" s="73">
        <v>4</v>
      </c>
      <c r="B19" s="56" t="s">
        <v>146</v>
      </c>
      <c r="C19" s="70">
        <v>1</v>
      </c>
      <c r="D19" s="70">
        <v>0</v>
      </c>
      <c r="E19" s="70">
        <v>1</v>
      </c>
      <c r="F19" s="69"/>
      <c r="G19" s="70">
        <v>1</v>
      </c>
      <c r="H19" s="70">
        <v>0</v>
      </c>
      <c r="I19" s="70">
        <v>1</v>
      </c>
      <c r="J19" s="70">
        <v>0.5</v>
      </c>
      <c r="K19" s="71">
        <f t="shared" si="7"/>
        <v>4.5</v>
      </c>
      <c r="L19" s="72">
        <f>C19*K16+D19*K17+E19*K18+G19*K20+H19*K21+I19*K22+J19*K23</f>
        <v>14</v>
      </c>
      <c r="M19" s="55"/>
      <c r="N19" s="59">
        <v>4</v>
      </c>
      <c r="O19" s="30">
        <v>2</v>
      </c>
      <c r="P19" s="28" t="str">
        <f t="shared" si="4"/>
        <v>Stefan Schrinner</v>
      </c>
      <c r="Q19" s="64">
        <f t="shared" si="5"/>
        <v>4.5</v>
      </c>
      <c r="R19" s="65">
        <f t="shared" si="6"/>
        <v>11.5</v>
      </c>
      <c r="T19" s="81" t="s">
        <v>160</v>
      </c>
      <c r="U19" s="82">
        <f>$Q$6</f>
        <v>5.5</v>
      </c>
      <c r="V19" s="81" t="s">
        <v>161</v>
      </c>
      <c r="W19" s="81" t="s">
        <v>160</v>
      </c>
      <c r="X19" s="82">
        <f>$Q$17</f>
        <v>4.5</v>
      </c>
      <c r="Y19" s="81" t="s">
        <v>161</v>
      </c>
      <c r="Z19" s="81" t="s">
        <v>164</v>
      </c>
      <c r="AA19" s="82">
        <f>$Q$28</f>
        <v>1</v>
      </c>
      <c r="AB19" s="81" t="s">
        <v>165</v>
      </c>
    </row>
    <row r="20" spans="1:28">
      <c r="A20" s="73">
        <v>5</v>
      </c>
      <c r="B20" s="56" t="s">
        <v>148</v>
      </c>
      <c r="C20" s="70">
        <v>0</v>
      </c>
      <c r="D20" s="70">
        <v>1</v>
      </c>
      <c r="E20" s="70">
        <v>0.5</v>
      </c>
      <c r="F20" s="70">
        <v>0</v>
      </c>
      <c r="G20" s="69"/>
      <c r="H20" s="70">
        <v>1</v>
      </c>
      <c r="I20" s="70">
        <v>1</v>
      </c>
      <c r="J20" s="70">
        <v>1</v>
      </c>
      <c r="K20" s="71">
        <f t="shared" si="7"/>
        <v>4.5</v>
      </c>
      <c r="L20" s="72">
        <f>C20*K16+D20*K17+E20*K18+F20*K19+H20*K21+I20*K22+J20*K23</f>
        <v>12</v>
      </c>
      <c r="M20" s="55"/>
      <c r="N20" s="59">
        <v>5</v>
      </c>
      <c r="O20" s="30">
        <v>6</v>
      </c>
      <c r="P20" s="28" t="str">
        <f t="shared" si="4"/>
        <v>Roberto D'Onofrio</v>
      </c>
      <c r="Q20" s="64">
        <f t="shared" si="5"/>
        <v>3.5</v>
      </c>
      <c r="R20" s="65">
        <f t="shared" si="6"/>
        <v>8.5000999999999998</v>
      </c>
      <c r="T20" s="81" t="s">
        <v>160</v>
      </c>
      <c r="U20" s="83">
        <f>$R$6</f>
        <v>14.25</v>
      </c>
      <c r="V20" s="81" t="s">
        <v>161</v>
      </c>
      <c r="W20" s="81" t="s">
        <v>160</v>
      </c>
      <c r="X20" s="83">
        <f>$R$17</f>
        <v>14</v>
      </c>
      <c r="Y20" s="81" t="s">
        <v>161</v>
      </c>
      <c r="Z20" s="81" t="s">
        <v>164</v>
      </c>
      <c r="AA20" s="83">
        <f>$R$28</f>
        <v>0</v>
      </c>
      <c r="AB20" s="81" t="s">
        <v>165</v>
      </c>
    </row>
    <row r="21" spans="1:28">
      <c r="A21" s="73">
        <v>6</v>
      </c>
      <c r="B21" s="56" t="s">
        <v>134</v>
      </c>
      <c r="C21" s="70">
        <v>0</v>
      </c>
      <c r="D21" s="70">
        <v>0</v>
      </c>
      <c r="E21" s="70">
        <v>0.5</v>
      </c>
      <c r="F21" s="70">
        <v>1</v>
      </c>
      <c r="G21" s="70">
        <v>0</v>
      </c>
      <c r="H21" s="69"/>
      <c r="I21" s="70">
        <v>1</v>
      </c>
      <c r="J21" s="70">
        <v>1</v>
      </c>
      <c r="K21" s="71">
        <f t="shared" si="7"/>
        <v>3.5</v>
      </c>
      <c r="L21" s="72">
        <f>C21*K16+D21*K17+E21*K18+F21*K19+G21*K20+I21*K22+J21*K23+0.0001</f>
        <v>8.5000999999999998</v>
      </c>
      <c r="M21" s="55"/>
      <c r="N21" s="60">
        <v>6</v>
      </c>
      <c r="O21" s="30">
        <v>8</v>
      </c>
      <c r="P21" s="28" t="str">
        <f t="shared" si="4"/>
        <v>Felix Geiger</v>
      </c>
      <c r="Q21" s="64">
        <f t="shared" si="5"/>
        <v>3</v>
      </c>
      <c r="R21" s="65">
        <f t="shared" si="6"/>
        <v>6.5</v>
      </c>
      <c r="T21" s="81" t="s">
        <v>159</v>
      </c>
      <c r="W21" s="81" t="s">
        <v>159</v>
      </c>
      <c r="Z21" s="81" t="s">
        <v>159</v>
      </c>
    </row>
    <row r="22" spans="1:28">
      <c r="A22" s="73">
        <v>7</v>
      </c>
      <c r="B22" s="56" t="s">
        <v>142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69"/>
      <c r="J22" s="70">
        <v>0</v>
      </c>
      <c r="K22" s="71">
        <f t="shared" si="7"/>
        <v>0</v>
      </c>
      <c r="L22" s="72">
        <f>C22*K16+D22*K17+E22*K18+F22*K19+G22*K20+H22*K21+J22*K23</f>
        <v>0</v>
      </c>
      <c r="M22" s="55"/>
      <c r="N22" s="60">
        <v>7</v>
      </c>
      <c r="O22" s="30">
        <v>3</v>
      </c>
      <c r="P22" s="28" t="str">
        <f t="shared" si="4"/>
        <v>Pascal Thielke</v>
      </c>
      <c r="Q22" s="64">
        <f t="shared" si="5"/>
        <v>2</v>
      </c>
      <c r="R22" s="65">
        <f t="shared" si="6"/>
        <v>4</v>
      </c>
      <c r="T22" s="81" t="s">
        <v>155</v>
      </c>
      <c r="W22" s="81" t="s">
        <v>155</v>
      </c>
      <c r="Z22" s="81" t="s">
        <v>155</v>
      </c>
    </row>
    <row r="23" spans="1:28">
      <c r="A23" s="73">
        <v>8</v>
      </c>
      <c r="B23" s="56" t="s">
        <v>149</v>
      </c>
      <c r="C23" s="70">
        <v>0</v>
      </c>
      <c r="D23" s="70">
        <v>0.5</v>
      </c>
      <c r="E23" s="70">
        <v>1</v>
      </c>
      <c r="F23" s="70">
        <v>0.5</v>
      </c>
      <c r="G23" s="70">
        <v>0</v>
      </c>
      <c r="H23" s="70">
        <v>0</v>
      </c>
      <c r="I23" s="70">
        <v>1</v>
      </c>
      <c r="J23" s="69"/>
      <c r="K23" s="71">
        <f t="shared" si="7"/>
        <v>3</v>
      </c>
      <c r="L23" s="72">
        <f>C23*K16+D23*K17+E23*K18+F23*K19+G23*K20+H23*K21+J23*K23</f>
        <v>6.5</v>
      </c>
      <c r="M23" s="55"/>
      <c r="N23" s="61">
        <v>8</v>
      </c>
      <c r="O23" s="33">
        <v>7</v>
      </c>
      <c r="P23" s="41" t="str">
        <f t="shared" si="4"/>
        <v>Markus Hofmeister</v>
      </c>
      <c r="Q23" s="66">
        <f t="shared" si="5"/>
        <v>0</v>
      </c>
      <c r="R23" s="67">
        <f t="shared" si="6"/>
        <v>0</v>
      </c>
      <c r="T23" s="81" t="s">
        <v>160</v>
      </c>
      <c r="U23" s="1">
        <f>$N$7</f>
        <v>3</v>
      </c>
      <c r="V23" s="81" t="s">
        <v>161</v>
      </c>
      <c r="W23" s="81" t="s">
        <v>160</v>
      </c>
      <c r="X23" s="1">
        <f>$N$18</f>
        <v>3</v>
      </c>
      <c r="Y23" s="81" t="s">
        <v>161</v>
      </c>
      <c r="Z23" s="81" t="s">
        <v>160</v>
      </c>
      <c r="AA23" s="1">
        <f>$N$29</f>
        <v>3</v>
      </c>
      <c r="AB23" s="81" t="s">
        <v>161</v>
      </c>
    </row>
    <row r="24" spans="1:28">
      <c r="T24" s="81" t="s">
        <v>160</v>
      </c>
      <c r="U24" s="1" t="str">
        <f>$P$7</f>
        <v>Robert Walz</v>
      </c>
      <c r="V24" s="81" t="s">
        <v>161</v>
      </c>
      <c r="W24" s="81" t="s">
        <v>160</v>
      </c>
      <c r="X24" s="1" t="str">
        <f>$P$18</f>
        <v>Thomas Schiegg</v>
      </c>
      <c r="Y24" s="81" t="s">
        <v>161</v>
      </c>
      <c r="Z24" s="81" t="s">
        <v>160</v>
      </c>
      <c r="AA24" s="1" t="str">
        <f>$P$29</f>
        <v>Felix Geiger</v>
      </c>
      <c r="AB24" s="81" t="s">
        <v>161</v>
      </c>
    </row>
    <row r="25" spans="1:28" ht="30.6" customHeight="1">
      <c r="N25" s="75" t="s">
        <v>85</v>
      </c>
      <c r="T25" s="81" t="s">
        <v>160</v>
      </c>
      <c r="U25" s="82">
        <f>$Q$7</f>
        <v>5</v>
      </c>
      <c r="V25" s="81" t="s">
        <v>161</v>
      </c>
      <c r="W25" s="81" t="s">
        <v>160</v>
      </c>
      <c r="X25" s="82">
        <f>$Q$18</f>
        <v>4.5</v>
      </c>
      <c r="Y25" s="81" t="s">
        <v>161</v>
      </c>
      <c r="Z25" s="81" t="s">
        <v>160</v>
      </c>
      <c r="AA25" s="82">
        <f>$Q$29</f>
        <v>0</v>
      </c>
      <c r="AB25" s="81" t="s">
        <v>161</v>
      </c>
    </row>
    <row r="26" spans="1:28">
      <c r="A26" s="52" t="s">
        <v>137</v>
      </c>
      <c r="B26" s="52" t="s">
        <v>138</v>
      </c>
      <c r="C26" s="52">
        <v>1</v>
      </c>
      <c r="D26" s="52">
        <v>2</v>
      </c>
      <c r="E26" s="52">
        <v>3</v>
      </c>
      <c r="F26" s="52">
        <v>4</v>
      </c>
      <c r="G26" s="52">
        <v>5</v>
      </c>
      <c r="H26" s="52">
        <v>6</v>
      </c>
      <c r="I26" s="52">
        <v>7</v>
      </c>
      <c r="J26" s="52">
        <v>8</v>
      </c>
      <c r="K26" s="68" t="s">
        <v>135</v>
      </c>
      <c r="L26" s="68" t="s">
        <v>136</v>
      </c>
      <c r="M26" s="54"/>
      <c r="N26" s="52" t="s">
        <v>139</v>
      </c>
      <c r="O26" s="76" t="s">
        <v>137</v>
      </c>
      <c r="P26" s="52" t="s">
        <v>138</v>
      </c>
      <c r="Q26" s="52" t="s">
        <v>140</v>
      </c>
      <c r="R26" s="52" t="s">
        <v>141</v>
      </c>
      <c r="T26" s="81" t="s">
        <v>160</v>
      </c>
      <c r="U26" s="83">
        <f>$R$7</f>
        <v>12.75</v>
      </c>
      <c r="V26" s="81" t="s">
        <v>161</v>
      </c>
      <c r="W26" s="81" t="s">
        <v>160</v>
      </c>
      <c r="X26" s="83">
        <f>$R$18</f>
        <v>12</v>
      </c>
      <c r="Y26" s="81" t="s">
        <v>161</v>
      </c>
      <c r="Z26" s="81" t="s">
        <v>160</v>
      </c>
      <c r="AA26" s="83">
        <f>$R$29</f>
        <v>0</v>
      </c>
      <c r="AB26" s="81" t="s">
        <v>161</v>
      </c>
    </row>
    <row r="27" spans="1:28">
      <c r="A27" s="73">
        <v>1</v>
      </c>
      <c r="B27" s="56" t="s">
        <v>147</v>
      </c>
      <c r="C27" s="69"/>
      <c r="D27" s="70"/>
      <c r="E27" s="70"/>
      <c r="F27" s="70"/>
      <c r="G27" s="70"/>
      <c r="H27" s="70">
        <v>1</v>
      </c>
      <c r="I27" s="70"/>
      <c r="J27" s="70"/>
      <c r="K27" s="71">
        <f>SUM(C27:J27)</f>
        <v>1</v>
      </c>
      <c r="L27" s="72">
        <f>D27*K28+E27*K29+F27*K30+G27*K31+H27*K32+I27*K33+J27*K34</f>
        <v>0</v>
      </c>
      <c r="M27" s="55"/>
      <c r="N27" s="57">
        <v>1</v>
      </c>
      <c r="O27" s="23">
        <v>1</v>
      </c>
      <c r="P27" s="21" t="str">
        <f t="shared" ref="P27:P32" si="8">VLOOKUP($O27,$A$27:$L$34,2,FALSE)</f>
        <v>Ralf Schemann</v>
      </c>
      <c r="Q27" s="62">
        <f t="shared" ref="Q27:Q32" si="9">VLOOKUP($O27,$A$27:$L$34,11,FALSE)</f>
        <v>1</v>
      </c>
      <c r="R27" s="63">
        <f t="shared" ref="R27:R32" si="10">VLOOKUP($O27,$A$27:$L$34,12,FALSE)</f>
        <v>0</v>
      </c>
      <c r="T27" s="81" t="s">
        <v>159</v>
      </c>
      <c r="W27" s="81" t="s">
        <v>159</v>
      </c>
      <c r="Z27" s="81" t="s">
        <v>159</v>
      </c>
    </row>
    <row r="28" spans="1:28">
      <c r="A28" s="73">
        <v>2</v>
      </c>
      <c r="B28" s="56" t="s">
        <v>148</v>
      </c>
      <c r="C28" s="70"/>
      <c r="D28" s="69"/>
      <c r="E28" s="70"/>
      <c r="F28" s="70"/>
      <c r="G28" s="70"/>
      <c r="H28" s="70"/>
      <c r="I28" s="70"/>
      <c r="J28" s="70"/>
      <c r="K28" s="71">
        <f t="shared" ref="K28:K34" si="11">SUM(C28:J28)</f>
        <v>0</v>
      </c>
      <c r="L28" s="72">
        <f>C28*K27+E28*K29+F28*K30+G28*K31+H28*K32+I28*K33+J28*K34</f>
        <v>0</v>
      </c>
      <c r="M28" s="55"/>
      <c r="N28" s="58">
        <v>1</v>
      </c>
      <c r="O28" s="30">
        <v>4</v>
      </c>
      <c r="P28" s="28" t="str">
        <f t="shared" si="8"/>
        <v>Pascal Thielke</v>
      </c>
      <c r="Q28" s="64">
        <f t="shared" si="9"/>
        <v>1</v>
      </c>
      <c r="R28" s="65">
        <f t="shared" si="10"/>
        <v>0</v>
      </c>
      <c r="T28" s="81" t="s">
        <v>155</v>
      </c>
      <c r="W28" s="81" t="s">
        <v>155</v>
      </c>
      <c r="Z28" s="81" t="s">
        <v>155</v>
      </c>
    </row>
    <row r="29" spans="1:28">
      <c r="A29" s="73">
        <v>3</v>
      </c>
      <c r="B29" s="56" t="s">
        <v>149</v>
      </c>
      <c r="C29" s="70"/>
      <c r="D29" s="70"/>
      <c r="E29" s="69"/>
      <c r="F29" s="70">
        <v>0</v>
      </c>
      <c r="G29" s="70"/>
      <c r="H29" s="70"/>
      <c r="I29" s="70"/>
      <c r="J29" s="70"/>
      <c r="K29" s="71">
        <f t="shared" si="11"/>
        <v>0</v>
      </c>
      <c r="L29" s="72">
        <f>C29*K27+D29*K28+F29*K30+G29*K31+H29*K32+I29*K33+J29*K34</f>
        <v>0</v>
      </c>
      <c r="M29" s="55"/>
      <c r="N29" s="58">
        <v>3</v>
      </c>
      <c r="O29" s="30">
        <v>3</v>
      </c>
      <c r="P29" s="28" t="str">
        <f t="shared" si="8"/>
        <v>Felix Geiger</v>
      </c>
      <c r="Q29" s="64">
        <f t="shared" si="9"/>
        <v>0</v>
      </c>
      <c r="R29" s="65">
        <f t="shared" si="10"/>
        <v>0</v>
      </c>
      <c r="T29" s="81" t="s">
        <v>160</v>
      </c>
      <c r="U29" s="1">
        <f>$N$8</f>
        <v>4</v>
      </c>
      <c r="V29" s="81" t="s">
        <v>161</v>
      </c>
      <c r="W29" s="81" t="s">
        <v>160</v>
      </c>
      <c r="X29" s="1">
        <f>$N$19</f>
        <v>4</v>
      </c>
      <c r="Y29" s="81" t="s">
        <v>161</v>
      </c>
      <c r="Z29" s="81" t="s">
        <v>160</v>
      </c>
      <c r="AA29" s="1">
        <f>$N$30</f>
        <v>3</v>
      </c>
      <c r="AB29" s="81" t="s">
        <v>161</v>
      </c>
    </row>
    <row r="30" spans="1:28">
      <c r="A30" s="73">
        <v>4</v>
      </c>
      <c r="B30" s="56" t="s">
        <v>150</v>
      </c>
      <c r="C30" s="70"/>
      <c r="D30" s="70"/>
      <c r="E30" s="70">
        <v>1</v>
      </c>
      <c r="F30" s="69"/>
      <c r="G30" s="70"/>
      <c r="H30" s="70"/>
      <c r="I30" s="70"/>
      <c r="J30" s="70"/>
      <c r="K30" s="71">
        <f t="shared" si="11"/>
        <v>1</v>
      </c>
      <c r="L30" s="72">
        <f>C30*K27+D30*K28+E30*K29+G30*K31+H30*K32+I30*K33+J30*K34</f>
        <v>0</v>
      </c>
      <c r="M30" s="55"/>
      <c r="N30" s="59">
        <v>3</v>
      </c>
      <c r="O30" s="30">
        <v>5</v>
      </c>
      <c r="P30" s="28" t="str">
        <f t="shared" si="8"/>
        <v>Jonas Urban</v>
      </c>
      <c r="Q30" s="64">
        <f t="shared" si="9"/>
        <v>0</v>
      </c>
      <c r="R30" s="65">
        <f t="shared" si="10"/>
        <v>0</v>
      </c>
      <c r="T30" s="81" t="s">
        <v>160</v>
      </c>
      <c r="U30" s="1" t="str">
        <f>$P$8</f>
        <v>Reinhard Buhn</v>
      </c>
      <c r="V30" s="81" t="s">
        <v>161</v>
      </c>
      <c r="W30" s="81" t="s">
        <v>160</v>
      </c>
      <c r="X30" s="1" t="str">
        <f>$P$19</f>
        <v>Stefan Schrinner</v>
      </c>
      <c r="Y30" s="81" t="s">
        <v>161</v>
      </c>
      <c r="Z30" s="81" t="s">
        <v>160</v>
      </c>
      <c r="AA30" s="1" t="str">
        <f>$P$30</f>
        <v>Jonas Urban</v>
      </c>
      <c r="AB30" s="81" t="s">
        <v>161</v>
      </c>
    </row>
    <row r="31" spans="1:28">
      <c r="A31" s="73">
        <v>5</v>
      </c>
      <c r="B31" s="56" t="s">
        <v>151</v>
      </c>
      <c r="C31" s="70"/>
      <c r="D31" s="70"/>
      <c r="E31" s="70"/>
      <c r="F31" s="70"/>
      <c r="G31" s="69"/>
      <c r="H31" s="70"/>
      <c r="I31" s="70"/>
      <c r="J31" s="70"/>
      <c r="K31" s="71">
        <f t="shared" si="11"/>
        <v>0</v>
      </c>
      <c r="L31" s="72">
        <f>C31*K27+D31*K28+E31*K29+F31*K30+H31*K32+I31*K33+J31*K34</f>
        <v>0</v>
      </c>
      <c r="M31" s="55"/>
      <c r="N31" s="59">
        <v>3</v>
      </c>
      <c r="O31" s="30">
        <v>2</v>
      </c>
      <c r="P31" s="28" t="str">
        <f t="shared" si="8"/>
        <v>Thomas Schiegg</v>
      </c>
      <c r="Q31" s="64">
        <f t="shared" si="9"/>
        <v>0</v>
      </c>
      <c r="R31" s="65">
        <f t="shared" si="10"/>
        <v>0</v>
      </c>
      <c r="T31" s="81" t="s">
        <v>160</v>
      </c>
      <c r="U31" s="82">
        <f>$Q$8</f>
        <v>3.5</v>
      </c>
      <c r="V31" s="81" t="s">
        <v>161</v>
      </c>
      <c r="W31" s="81" t="s">
        <v>160</v>
      </c>
      <c r="X31" s="82">
        <f>$Q$19</f>
        <v>4.5</v>
      </c>
      <c r="Y31" s="81" t="s">
        <v>161</v>
      </c>
      <c r="Z31" s="81" t="s">
        <v>160</v>
      </c>
      <c r="AA31" s="82">
        <f>$Q$30</f>
        <v>0</v>
      </c>
      <c r="AB31" s="81" t="s">
        <v>161</v>
      </c>
    </row>
    <row r="32" spans="1:28">
      <c r="A32" s="73">
        <v>6</v>
      </c>
      <c r="B32" s="56" t="s">
        <v>152</v>
      </c>
      <c r="C32" s="70">
        <v>0</v>
      </c>
      <c r="D32" s="70"/>
      <c r="E32" s="70"/>
      <c r="F32" s="70"/>
      <c r="G32" s="70"/>
      <c r="H32" s="69"/>
      <c r="I32" s="70"/>
      <c r="J32" s="70"/>
      <c r="K32" s="71">
        <f t="shared" si="11"/>
        <v>0</v>
      </c>
      <c r="L32" s="72">
        <f>C32*K27+D32*K28+E32*K29+F32*K30+G32*K31+I32*K33+J32*K34</f>
        <v>0</v>
      </c>
      <c r="M32" s="55"/>
      <c r="N32" s="74">
        <v>3</v>
      </c>
      <c r="O32" s="33">
        <v>6</v>
      </c>
      <c r="P32" s="41" t="str">
        <f t="shared" si="8"/>
        <v>Matthias Schemann</v>
      </c>
      <c r="Q32" s="66">
        <f t="shared" si="9"/>
        <v>0</v>
      </c>
      <c r="R32" s="67">
        <f t="shared" si="10"/>
        <v>0</v>
      </c>
      <c r="T32" s="81" t="s">
        <v>160</v>
      </c>
      <c r="U32" s="83">
        <f>$R$8</f>
        <v>7.5</v>
      </c>
      <c r="V32" s="81" t="s">
        <v>161</v>
      </c>
      <c r="W32" s="81" t="s">
        <v>160</v>
      </c>
      <c r="X32" s="83">
        <f>$R$19</f>
        <v>11.5</v>
      </c>
      <c r="Y32" s="81" t="s">
        <v>161</v>
      </c>
      <c r="Z32" s="81" t="s">
        <v>160</v>
      </c>
      <c r="AA32" s="83">
        <f>$R$30</f>
        <v>0</v>
      </c>
      <c r="AB32" s="81" t="s">
        <v>161</v>
      </c>
    </row>
    <row r="33" spans="1:28">
      <c r="A33" s="73">
        <v>7</v>
      </c>
      <c r="B33" s="56"/>
      <c r="C33" s="70"/>
      <c r="D33" s="70"/>
      <c r="E33" s="70"/>
      <c r="F33" s="70"/>
      <c r="G33" s="70"/>
      <c r="H33" s="70"/>
      <c r="I33" s="69"/>
      <c r="J33" s="70"/>
      <c r="K33" s="71">
        <f t="shared" si="11"/>
        <v>0</v>
      </c>
      <c r="L33" s="72">
        <f>C33*K27+D33*K28+E33*K29+F33*K30+G33*K31+H33*K32+J33*K34</f>
        <v>0</v>
      </c>
      <c r="M33" s="55"/>
      <c r="T33" s="81" t="s">
        <v>159</v>
      </c>
      <c r="W33" s="81" t="s">
        <v>159</v>
      </c>
      <c r="Z33" s="81" t="s">
        <v>159</v>
      </c>
    </row>
    <row r="34" spans="1:28">
      <c r="A34" s="73">
        <v>8</v>
      </c>
      <c r="B34" s="56"/>
      <c r="C34" s="70"/>
      <c r="D34" s="70"/>
      <c r="E34" s="70"/>
      <c r="F34" s="70"/>
      <c r="G34" s="70"/>
      <c r="H34" s="70"/>
      <c r="I34" s="70"/>
      <c r="J34" s="69"/>
      <c r="K34" s="71">
        <f t="shared" si="11"/>
        <v>0</v>
      </c>
      <c r="L34" s="72">
        <f>C34*K27+D34*K28+E34*K29+F34*K30+G34*K31+H34*K32+J34*K34</f>
        <v>0</v>
      </c>
      <c r="M34" s="55"/>
      <c r="T34" s="81" t="s">
        <v>155</v>
      </c>
      <c r="W34" s="81" t="s">
        <v>155</v>
      </c>
      <c r="Z34" s="81" t="s">
        <v>155</v>
      </c>
    </row>
    <row r="35" spans="1:28">
      <c r="T35" s="81" t="s">
        <v>160</v>
      </c>
      <c r="U35" s="1">
        <f>$N$9</f>
        <v>5</v>
      </c>
      <c r="V35" s="81" t="s">
        <v>161</v>
      </c>
      <c r="W35" s="81" t="s">
        <v>160</v>
      </c>
      <c r="X35" s="1">
        <f>$N$20</f>
        <v>5</v>
      </c>
      <c r="Y35" s="81" t="s">
        <v>161</v>
      </c>
      <c r="Z35" s="81" t="s">
        <v>160</v>
      </c>
      <c r="AA35" s="1">
        <f>$N$31</f>
        <v>3</v>
      </c>
      <c r="AB35" s="81" t="s">
        <v>161</v>
      </c>
    </row>
    <row r="36" spans="1:28">
      <c r="T36" s="81" t="s">
        <v>160</v>
      </c>
      <c r="U36" s="1" t="str">
        <f>$P$9</f>
        <v>Alfred Schmidt</v>
      </c>
      <c r="V36" s="81" t="s">
        <v>161</v>
      </c>
      <c r="W36" s="81" t="s">
        <v>160</v>
      </c>
      <c r="X36" s="1" t="str">
        <f>$P$20</f>
        <v>Roberto D'Onofrio</v>
      </c>
      <c r="Y36" s="81" t="s">
        <v>161</v>
      </c>
      <c r="Z36" s="81" t="s">
        <v>160</v>
      </c>
      <c r="AA36" s="1" t="str">
        <f>$P$31</f>
        <v>Thomas Schiegg</v>
      </c>
      <c r="AB36" s="81" t="s">
        <v>161</v>
      </c>
    </row>
    <row r="37" spans="1:28">
      <c r="T37" s="81" t="s">
        <v>160</v>
      </c>
      <c r="U37" s="82">
        <f>$Q$9</f>
        <v>3</v>
      </c>
      <c r="V37" s="81" t="s">
        <v>161</v>
      </c>
      <c r="W37" s="81" t="s">
        <v>160</v>
      </c>
      <c r="X37" s="82">
        <f>$Q$20</f>
        <v>3.5</v>
      </c>
      <c r="Y37" s="81" t="s">
        <v>161</v>
      </c>
      <c r="Z37" s="81" t="s">
        <v>160</v>
      </c>
      <c r="AA37" s="82">
        <f>$Q$31</f>
        <v>0</v>
      </c>
      <c r="AB37" s="81" t="s">
        <v>161</v>
      </c>
    </row>
    <row r="38" spans="1:28">
      <c r="T38" s="81" t="s">
        <v>160</v>
      </c>
      <c r="U38" s="83">
        <f>$R$9</f>
        <v>6.5</v>
      </c>
      <c r="V38" s="81" t="s">
        <v>161</v>
      </c>
      <c r="W38" s="81" t="s">
        <v>160</v>
      </c>
      <c r="X38" s="83">
        <f>$R$20</f>
        <v>8.5000999999999998</v>
      </c>
      <c r="Y38" s="81" t="s">
        <v>161</v>
      </c>
      <c r="Z38" s="81" t="s">
        <v>160</v>
      </c>
      <c r="AA38" s="83">
        <f>$R$31</f>
        <v>0</v>
      </c>
      <c r="AB38" s="81" t="s">
        <v>161</v>
      </c>
    </row>
    <row r="39" spans="1:28">
      <c r="T39" s="81" t="s">
        <v>159</v>
      </c>
      <c r="W39" s="81" t="s">
        <v>159</v>
      </c>
      <c r="Z39" s="81" t="s">
        <v>159</v>
      </c>
    </row>
    <row r="40" spans="1:28">
      <c r="T40" s="81" t="s">
        <v>155</v>
      </c>
      <c r="W40" s="81" t="s">
        <v>155</v>
      </c>
      <c r="Z40" s="81" t="s">
        <v>155</v>
      </c>
    </row>
    <row r="41" spans="1:28">
      <c r="T41" s="81" t="s">
        <v>160</v>
      </c>
      <c r="U41" s="1">
        <f>$N$10</f>
        <v>6</v>
      </c>
      <c r="V41" s="81" t="s">
        <v>161</v>
      </c>
      <c r="W41" s="81" t="s">
        <v>160</v>
      </c>
      <c r="X41" s="1">
        <f>$N$21</f>
        <v>6</v>
      </c>
      <c r="Y41" s="81" t="s">
        <v>161</v>
      </c>
      <c r="Z41" s="81" t="s">
        <v>160</v>
      </c>
      <c r="AA41" s="1">
        <f>$N$32</f>
        <v>3</v>
      </c>
      <c r="AB41" s="81" t="s">
        <v>161</v>
      </c>
    </row>
    <row r="42" spans="1:28">
      <c r="T42" s="81" t="s">
        <v>160</v>
      </c>
      <c r="U42" s="1" t="str">
        <f>$P$10</f>
        <v>Stefan Wibel</v>
      </c>
      <c r="V42" s="81" t="s">
        <v>161</v>
      </c>
      <c r="W42" s="81" t="s">
        <v>160</v>
      </c>
      <c r="X42" s="1" t="str">
        <f>$P$21</f>
        <v>Felix Geiger</v>
      </c>
      <c r="Y42" s="81" t="s">
        <v>161</v>
      </c>
      <c r="Z42" s="81" t="s">
        <v>160</v>
      </c>
      <c r="AA42" s="1" t="str">
        <f>$P$32</f>
        <v>Matthias Schemann</v>
      </c>
      <c r="AB42" s="81" t="s">
        <v>161</v>
      </c>
    </row>
    <row r="43" spans="1:28">
      <c r="T43" s="81" t="s">
        <v>160</v>
      </c>
      <c r="U43" s="82">
        <f>$Q$10</f>
        <v>2.5</v>
      </c>
      <c r="V43" s="81" t="s">
        <v>161</v>
      </c>
      <c r="W43" s="81" t="s">
        <v>160</v>
      </c>
      <c r="X43" s="82">
        <f>$Q$21</f>
        <v>3</v>
      </c>
      <c r="Y43" s="81" t="s">
        <v>161</v>
      </c>
      <c r="Z43" s="81" t="s">
        <v>160</v>
      </c>
      <c r="AA43" s="82">
        <f>$Q$32</f>
        <v>0</v>
      </c>
      <c r="AB43" s="81" t="s">
        <v>161</v>
      </c>
    </row>
    <row r="44" spans="1:28">
      <c r="T44" s="81" t="s">
        <v>160</v>
      </c>
      <c r="U44" s="83">
        <f>$R$10</f>
        <v>3.5</v>
      </c>
      <c r="V44" s="81" t="s">
        <v>161</v>
      </c>
      <c r="W44" s="81" t="s">
        <v>160</v>
      </c>
      <c r="X44" s="83">
        <f>$R$21</f>
        <v>6.5</v>
      </c>
      <c r="Y44" s="81" t="s">
        <v>161</v>
      </c>
      <c r="Z44" s="81" t="s">
        <v>160</v>
      </c>
      <c r="AA44" s="83">
        <f>$R$32</f>
        <v>0</v>
      </c>
      <c r="AB44" s="81" t="s">
        <v>161</v>
      </c>
    </row>
    <row r="45" spans="1:28">
      <c r="T45" s="81" t="s">
        <v>159</v>
      </c>
      <c r="W45" s="81" t="s">
        <v>159</v>
      </c>
      <c r="Z45" s="81" t="s">
        <v>159</v>
      </c>
    </row>
    <row r="46" spans="1:28">
      <c r="T46" s="81" t="s">
        <v>155</v>
      </c>
      <c r="W46" s="80" t="s">
        <v>162</v>
      </c>
      <c r="Z46" s="80" t="s">
        <v>162</v>
      </c>
    </row>
    <row r="47" spans="1:28">
      <c r="T47" s="81" t="s">
        <v>164</v>
      </c>
      <c r="U47" s="1">
        <f>$N$11</f>
        <v>7</v>
      </c>
      <c r="V47" s="81" t="s">
        <v>161</v>
      </c>
      <c r="W47" s="81" t="s">
        <v>163</v>
      </c>
      <c r="Z47" s="81" t="s">
        <v>163</v>
      </c>
    </row>
    <row r="48" spans="1:28">
      <c r="T48" s="81" t="s">
        <v>164</v>
      </c>
      <c r="U48" s="1" t="str">
        <f>$P$11</f>
        <v>Beqir Gashi</v>
      </c>
      <c r="V48" s="81" t="s">
        <v>161</v>
      </c>
    </row>
    <row r="49" spans="20:22">
      <c r="T49" s="81" t="s">
        <v>164</v>
      </c>
      <c r="U49" s="82">
        <f>$Q$11</f>
        <v>2</v>
      </c>
      <c r="V49" s="81" t="s">
        <v>161</v>
      </c>
    </row>
    <row r="50" spans="20:22">
      <c r="T50" s="81" t="s">
        <v>164</v>
      </c>
      <c r="U50" s="83">
        <f>$R$11</f>
        <v>3.25</v>
      </c>
      <c r="V50" s="81" t="s">
        <v>161</v>
      </c>
    </row>
    <row r="51" spans="20:22">
      <c r="T51" s="81" t="s">
        <v>159</v>
      </c>
    </row>
    <row r="52" spans="20:22">
      <c r="T52" s="81" t="s">
        <v>155</v>
      </c>
    </row>
    <row r="53" spans="20:22">
      <c r="T53" s="81" t="s">
        <v>164</v>
      </c>
      <c r="U53" s="1">
        <f>$N$12</f>
        <v>8</v>
      </c>
      <c r="V53" s="81" t="s">
        <v>165</v>
      </c>
    </row>
    <row r="54" spans="20:22">
      <c r="T54" s="81" t="s">
        <v>164</v>
      </c>
      <c r="U54" s="1" t="str">
        <f>$P$12</f>
        <v>Terry Rigatos</v>
      </c>
      <c r="V54" s="81" t="s">
        <v>165</v>
      </c>
    </row>
    <row r="55" spans="20:22">
      <c r="T55" s="81" t="s">
        <v>164</v>
      </c>
      <c r="U55" s="82">
        <f>$Q$12</f>
        <v>0</v>
      </c>
      <c r="V55" s="81" t="s">
        <v>165</v>
      </c>
    </row>
    <row r="56" spans="20:22">
      <c r="T56" s="81" t="s">
        <v>164</v>
      </c>
      <c r="U56" s="83">
        <f>$R$12</f>
        <v>0</v>
      </c>
      <c r="V56" s="81" t="s">
        <v>165</v>
      </c>
    </row>
    <row r="57" spans="20:22">
      <c r="T57" s="81" t="s">
        <v>159</v>
      </c>
    </row>
    <row r="58" spans="20:22">
      <c r="T58" s="80" t="s">
        <v>162</v>
      </c>
    </row>
    <row r="59" spans="20:22">
      <c r="T59" s="81" t="s">
        <v>163</v>
      </c>
    </row>
  </sheetData>
  <sortState ref="N15:R22">
    <sortCondition descending="1" ref="Q15:Q22"/>
    <sortCondition descending="1" ref="R15:R22"/>
  </sortState>
  <pageMargins left="0.70866141732283472" right="0.70866141732283472" top="0.78740157480314965" bottom="0.78740157480314965" header="0.31496062992125984" footer="0.31496062992125984"/>
  <pageSetup paperSize="9" scale="44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>
      <selection activeCell="C34" sqref="C34"/>
    </sheetView>
  </sheetViews>
  <sheetFormatPr baseColWidth="10" defaultColWidth="11.5703125" defaultRowHeight="15"/>
  <cols>
    <col min="1" max="1" width="7" style="2" customWidth="1"/>
    <col min="2" max="2" width="12.42578125" style="2" customWidth="1"/>
    <col min="3" max="3" width="9.28515625" style="17" customWidth="1"/>
    <col min="4" max="4" width="10.140625" style="17" bestFit="1" customWidth="1"/>
    <col min="5" max="5" width="7.28515625" style="1" bestFit="1" customWidth="1"/>
    <col min="6" max="6" width="4.28515625" style="1" bestFit="1" customWidth="1"/>
    <col min="7" max="7" width="9" style="1" bestFit="1" customWidth="1"/>
    <col min="8" max="8" width="9" style="1" customWidth="1"/>
    <col min="9" max="9" width="6.7109375" style="1" bestFit="1" customWidth="1"/>
    <col min="10" max="10" width="8.28515625" style="1" bestFit="1" customWidth="1"/>
    <col min="11" max="11" width="9.28515625" style="1" bestFit="1" customWidth="1"/>
    <col min="12" max="12" width="5.5703125" style="1" bestFit="1" customWidth="1"/>
    <col min="13" max="16384" width="11.5703125" style="1"/>
  </cols>
  <sheetData>
    <row r="1" spans="1:13" ht="18.75">
      <c r="A1" s="100" t="s">
        <v>21</v>
      </c>
      <c r="B1" s="100"/>
      <c r="C1" s="100"/>
      <c r="D1" s="100"/>
      <c r="E1" s="100"/>
      <c r="F1" s="100"/>
      <c r="G1" s="14"/>
      <c r="H1" s="14"/>
      <c r="I1" s="100" t="s">
        <v>22</v>
      </c>
      <c r="J1" s="100"/>
      <c r="K1" s="100"/>
      <c r="L1" s="100"/>
      <c r="M1" s="15"/>
    </row>
    <row r="4" spans="1:13" ht="15.75">
      <c r="A4" s="16" t="s">
        <v>23</v>
      </c>
      <c r="I4" s="18" t="s">
        <v>24</v>
      </c>
      <c r="J4" s="101" t="s">
        <v>25</v>
      </c>
      <c r="K4" s="101"/>
      <c r="L4" s="18" t="s">
        <v>26</v>
      </c>
    </row>
    <row r="5" spans="1:13">
      <c r="A5" s="18" t="s">
        <v>24</v>
      </c>
      <c r="B5" s="18" t="s">
        <v>27</v>
      </c>
      <c r="C5" s="101" t="s">
        <v>25</v>
      </c>
      <c r="D5" s="101"/>
      <c r="E5" s="18" t="s">
        <v>26</v>
      </c>
      <c r="I5" s="19">
        <v>1</v>
      </c>
      <c r="J5" s="20" t="s">
        <v>28</v>
      </c>
      <c r="K5" s="21" t="s">
        <v>29</v>
      </c>
      <c r="L5" s="22">
        <v>1934</v>
      </c>
    </row>
    <row r="6" spans="1:13">
      <c r="A6" s="23">
        <v>1</v>
      </c>
      <c r="B6" s="23">
        <v>1010</v>
      </c>
      <c r="C6" s="24" t="s">
        <v>28</v>
      </c>
      <c r="D6" s="25" t="s">
        <v>29</v>
      </c>
      <c r="E6" s="22">
        <v>1976</v>
      </c>
      <c r="G6" s="1" t="s">
        <v>30</v>
      </c>
      <c r="I6" s="26">
        <v>2</v>
      </c>
      <c r="J6" s="27" t="s">
        <v>31</v>
      </c>
      <c r="K6" s="28" t="s">
        <v>32</v>
      </c>
      <c r="L6" s="29">
        <v>1901</v>
      </c>
    </row>
    <row r="7" spans="1:13">
      <c r="A7" s="30">
        <v>2</v>
      </c>
      <c r="B7" s="30">
        <v>118</v>
      </c>
      <c r="C7" s="24" t="s">
        <v>33</v>
      </c>
      <c r="D7" s="25" t="s">
        <v>34</v>
      </c>
      <c r="E7" s="29">
        <v>1934</v>
      </c>
      <c r="G7" s="1" t="s">
        <v>35</v>
      </c>
      <c r="I7" s="26">
        <v>3</v>
      </c>
      <c r="J7" s="27" t="s">
        <v>36</v>
      </c>
      <c r="K7" s="28" t="s">
        <v>37</v>
      </c>
      <c r="L7" s="29">
        <v>1747</v>
      </c>
    </row>
    <row r="8" spans="1:13">
      <c r="A8" s="30">
        <v>3</v>
      </c>
      <c r="B8" s="30">
        <v>104</v>
      </c>
      <c r="C8" s="31" t="s">
        <v>31</v>
      </c>
      <c r="D8" s="32" t="s">
        <v>32</v>
      </c>
      <c r="E8" s="29">
        <v>1901</v>
      </c>
      <c r="G8" s="1" t="s">
        <v>38</v>
      </c>
      <c r="I8" s="26">
        <v>4</v>
      </c>
      <c r="J8" s="27" t="s">
        <v>39</v>
      </c>
      <c r="K8" s="28" t="s">
        <v>40</v>
      </c>
      <c r="L8" s="29">
        <v>1718</v>
      </c>
    </row>
    <row r="9" spans="1:13">
      <c r="A9" s="30">
        <v>4</v>
      </c>
      <c r="B9" s="30">
        <v>76</v>
      </c>
      <c r="C9" s="31" t="s">
        <v>39</v>
      </c>
      <c r="D9" s="32" t="s">
        <v>40</v>
      </c>
      <c r="E9" s="29">
        <v>1718</v>
      </c>
      <c r="G9" s="1" t="s">
        <v>41</v>
      </c>
      <c r="I9" s="26">
        <v>5</v>
      </c>
      <c r="J9" s="27" t="s">
        <v>42</v>
      </c>
      <c r="K9" s="28" t="s">
        <v>43</v>
      </c>
      <c r="L9" s="29">
        <v>1696</v>
      </c>
    </row>
    <row r="10" spans="1:13">
      <c r="A10" s="30">
        <v>5</v>
      </c>
      <c r="B10" s="30">
        <v>16</v>
      </c>
      <c r="C10" s="31" t="s">
        <v>44</v>
      </c>
      <c r="D10" s="32" t="s">
        <v>45</v>
      </c>
      <c r="E10" s="29">
        <v>1634</v>
      </c>
      <c r="G10" s="1" t="s">
        <v>46</v>
      </c>
      <c r="I10" s="26">
        <v>6</v>
      </c>
      <c r="J10" s="27" t="s">
        <v>47</v>
      </c>
      <c r="K10" s="28" t="s">
        <v>48</v>
      </c>
      <c r="L10" s="29">
        <v>1673</v>
      </c>
    </row>
    <row r="11" spans="1:13">
      <c r="A11" s="30">
        <v>6</v>
      </c>
      <c r="B11" s="30">
        <v>84</v>
      </c>
      <c r="C11" s="31" t="s">
        <v>47</v>
      </c>
      <c r="D11" s="32" t="s">
        <v>49</v>
      </c>
      <c r="E11" s="29">
        <v>1627</v>
      </c>
      <c r="G11" s="1" t="s">
        <v>50</v>
      </c>
      <c r="I11" s="26">
        <v>7</v>
      </c>
      <c r="J11" s="27" t="s">
        <v>44</v>
      </c>
      <c r="K11" s="28" t="s">
        <v>45</v>
      </c>
      <c r="L11" s="29">
        <v>1634</v>
      </c>
    </row>
    <row r="12" spans="1:13">
      <c r="A12" s="30">
        <v>7</v>
      </c>
      <c r="B12" s="30">
        <v>25</v>
      </c>
      <c r="C12" s="31" t="s">
        <v>51</v>
      </c>
      <c r="D12" s="32" t="s">
        <v>52</v>
      </c>
      <c r="E12" s="29">
        <v>1558</v>
      </c>
      <c r="G12" s="1" t="s">
        <v>53</v>
      </c>
      <c r="I12" s="26">
        <v>8</v>
      </c>
      <c r="J12" s="27" t="s">
        <v>47</v>
      </c>
      <c r="K12" s="28" t="s">
        <v>49</v>
      </c>
      <c r="L12" s="29">
        <v>1627</v>
      </c>
    </row>
    <row r="13" spans="1:13">
      <c r="A13" s="33">
        <v>8</v>
      </c>
      <c r="B13" s="33">
        <v>22</v>
      </c>
      <c r="C13" s="34" t="s">
        <v>28</v>
      </c>
      <c r="D13" s="35" t="s">
        <v>54</v>
      </c>
      <c r="E13" s="36">
        <v>1464</v>
      </c>
      <c r="G13" s="1" t="s">
        <v>55</v>
      </c>
      <c r="I13" s="26">
        <v>9</v>
      </c>
      <c r="J13" s="27" t="s">
        <v>51</v>
      </c>
      <c r="K13" s="28" t="s">
        <v>52</v>
      </c>
      <c r="L13" s="29">
        <v>1558</v>
      </c>
    </row>
    <row r="14" spans="1:13" ht="15.75" thickBot="1">
      <c r="D14" s="37" t="s">
        <v>56</v>
      </c>
      <c r="E14" s="38">
        <v>1726.5</v>
      </c>
      <c r="I14" s="26">
        <v>10</v>
      </c>
      <c r="J14" s="27" t="s">
        <v>57</v>
      </c>
      <c r="K14" s="28" t="s">
        <v>54</v>
      </c>
      <c r="L14" s="29">
        <v>1464</v>
      </c>
    </row>
    <row r="15" spans="1:13" ht="15.75" thickTop="1">
      <c r="I15" s="26">
        <v>11</v>
      </c>
      <c r="J15" s="27" t="s">
        <v>58</v>
      </c>
      <c r="K15" s="28" t="s">
        <v>59</v>
      </c>
      <c r="L15" s="29">
        <v>1461</v>
      </c>
    </row>
    <row r="16" spans="1:13">
      <c r="I16" s="26">
        <v>12</v>
      </c>
      <c r="J16" s="27" t="s">
        <v>60</v>
      </c>
      <c r="K16" s="28" t="s">
        <v>61</v>
      </c>
      <c r="L16" s="29">
        <v>1319</v>
      </c>
    </row>
    <row r="17" spans="1:12" ht="15.75">
      <c r="A17" s="16" t="s">
        <v>62</v>
      </c>
      <c r="I17" s="26">
        <v>13</v>
      </c>
      <c r="J17" s="27" t="s">
        <v>63</v>
      </c>
      <c r="K17" s="28" t="s">
        <v>64</v>
      </c>
      <c r="L17" s="29">
        <v>1193</v>
      </c>
    </row>
    <row r="18" spans="1:12">
      <c r="A18" s="18" t="s">
        <v>24</v>
      </c>
      <c r="B18" s="18" t="s">
        <v>27</v>
      </c>
      <c r="C18" s="101" t="s">
        <v>25</v>
      </c>
      <c r="D18" s="101"/>
      <c r="E18" s="18" t="s">
        <v>26</v>
      </c>
      <c r="I18" s="26">
        <v>14</v>
      </c>
      <c r="J18" s="27" t="s">
        <v>65</v>
      </c>
      <c r="K18" s="28" t="s">
        <v>66</v>
      </c>
      <c r="L18" s="29">
        <v>1022</v>
      </c>
    </row>
    <row r="19" spans="1:12">
      <c r="A19" s="23">
        <v>1</v>
      </c>
      <c r="B19" s="23">
        <v>159</v>
      </c>
      <c r="C19" s="24" t="s">
        <v>36</v>
      </c>
      <c r="D19" s="25" t="s">
        <v>37</v>
      </c>
      <c r="E19" s="22">
        <v>1747</v>
      </c>
      <c r="G19" s="1" t="s">
        <v>67</v>
      </c>
      <c r="I19" s="26">
        <v>15</v>
      </c>
      <c r="J19" s="27" t="s">
        <v>68</v>
      </c>
      <c r="K19" s="28" t="s">
        <v>69</v>
      </c>
      <c r="L19" s="29">
        <v>950</v>
      </c>
    </row>
    <row r="20" spans="1:12">
      <c r="A20" s="30">
        <v>2</v>
      </c>
      <c r="B20" s="30">
        <v>8</v>
      </c>
      <c r="C20" s="31" t="s">
        <v>42</v>
      </c>
      <c r="D20" s="32" t="s">
        <v>43</v>
      </c>
      <c r="E20" s="29">
        <v>1696</v>
      </c>
      <c r="F20" s="1" t="s">
        <v>70</v>
      </c>
      <c r="G20" s="1" t="s">
        <v>71</v>
      </c>
      <c r="I20" s="39">
        <v>16</v>
      </c>
      <c r="J20" s="40" t="s">
        <v>72</v>
      </c>
      <c r="K20" s="41" t="s">
        <v>59</v>
      </c>
      <c r="L20" s="36">
        <v>0</v>
      </c>
    </row>
    <row r="21" spans="1:12">
      <c r="A21" s="30">
        <v>3</v>
      </c>
      <c r="B21" s="30">
        <v>1000</v>
      </c>
      <c r="C21" s="31" t="s">
        <v>47</v>
      </c>
      <c r="D21" s="32" t="s">
        <v>48</v>
      </c>
      <c r="E21" s="29">
        <v>1673</v>
      </c>
      <c r="G21" s="1" t="s">
        <v>73</v>
      </c>
    </row>
    <row r="22" spans="1:12">
      <c r="A22" s="30">
        <v>4</v>
      </c>
      <c r="B22" s="30">
        <v>1009</v>
      </c>
      <c r="C22" s="31" t="s">
        <v>60</v>
      </c>
      <c r="D22" s="32" t="s">
        <v>61</v>
      </c>
      <c r="E22" s="29">
        <v>1319</v>
      </c>
      <c r="F22" s="1" t="s">
        <v>70</v>
      </c>
      <c r="G22" s="1" t="s">
        <v>74</v>
      </c>
    </row>
    <row r="23" spans="1:12">
      <c r="A23" s="30">
        <v>5</v>
      </c>
      <c r="B23" s="30">
        <v>1007</v>
      </c>
      <c r="C23" s="31" t="s">
        <v>75</v>
      </c>
      <c r="D23" s="32" t="s">
        <v>76</v>
      </c>
      <c r="E23" s="29">
        <v>1226</v>
      </c>
      <c r="G23" s="1" t="s">
        <v>77</v>
      </c>
    </row>
    <row r="24" spans="1:12">
      <c r="A24" s="30">
        <v>6</v>
      </c>
      <c r="B24" s="30">
        <v>130</v>
      </c>
      <c r="C24" s="31" t="s">
        <v>63</v>
      </c>
      <c r="D24" s="32" t="s">
        <v>64</v>
      </c>
      <c r="E24" s="29">
        <v>1193</v>
      </c>
      <c r="G24" s="1" t="s">
        <v>78</v>
      </c>
    </row>
    <row r="25" spans="1:12">
      <c r="A25" s="30">
        <v>7</v>
      </c>
      <c r="B25" s="30">
        <v>3</v>
      </c>
      <c r="C25" s="31" t="s">
        <v>79</v>
      </c>
      <c r="D25" s="32" t="s">
        <v>80</v>
      </c>
      <c r="E25" s="29">
        <v>1110</v>
      </c>
      <c r="G25" s="1" t="s">
        <v>81</v>
      </c>
    </row>
    <row r="26" spans="1:12">
      <c r="A26" s="33">
        <v>8</v>
      </c>
      <c r="B26" s="33">
        <v>143</v>
      </c>
      <c r="C26" s="34" t="s">
        <v>82</v>
      </c>
      <c r="D26" s="35" t="s">
        <v>83</v>
      </c>
      <c r="E26" s="36">
        <v>844</v>
      </c>
      <c r="G26" s="1" t="s">
        <v>84</v>
      </c>
    </row>
    <row r="27" spans="1:12" ht="15.75" thickBot="1">
      <c r="D27" s="42" t="s">
        <v>56</v>
      </c>
      <c r="E27" s="43">
        <v>1351</v>
      </c>
    </row>
    <row r="28" spans="1:12" ht="15.75" thickTop="1"/>
    <row r="29" spans="1:12">
      <c r="A29" s="1"/>
    </row>
    <row r="30" spans="1:12" ht="15.75">
      <c r="A30" s="16" t="s">
        <v>85</v>
      </c>
    </row>
    <row r="31" spans="1:12">
      <c r="A31" s="18" t="s">
        <v>24</v>
      </c>
      <c r="B31" s="18" t="s">
        <v>27</v>
      </c>
      <c r="C31" s="98" t="s">
        <v>25</v>
      </c>
      <c r="D31" s="99"/>
      <c r="E31" s="18" t="s">
        <v>26</v>
      </c>
    </row>
    <row r="32" spans="1:12">
      <c r="A32" s="23">
        <v>1</v>
      </c>
      <c r="B32" s="23">
        <v>90</v>
      </c>
      <c r="C32" s="44" t="s">
        <v>58</v>
      </c>
      <c r="D32" s="44" t="s">
        <v>59</v>
      </c>
      <c r="E32" s="22">
        <v>1461</v>
      </c>
      <c r="F32" s="1" t="s">
        <v>70</v>
      </c>
      <c r="G32" s="1" t="s">
        <v>86</v>
      </c>
    </row>
    <row r="33" spans="1:7">
      <c r="A33" s="30">
        <v>2</v>
      </c>
      <c r="B33" s="30">
        <v>137</v>
      </c>
      <c r="C33" s="45" t="s">
        <v>87</v>
      </c>
      <c r="D33" s="45" t="s">
        <v>32</v>
      </c>
      <c r="E33" s="29">
        <v>1460</v>
      </c>
      <c r="F33" s="1" t="s">
        <v>70</v>
      </c>
      <c r="G33" s="1" t="s">
        <v>88</v>
      </c>
    </row>
    <row r="34" spans="1:7">
      <c r="A34" s="30">
        <v>3</v>
      </c>
      <c r="B34" s="30">
        <v>1006</v>
      </c>
      <c r="C34" s="45" t="s">
        <v>89</v>
      </c>
      <c r="D34" s="45" t="s">
        <v>90</v>
      </c>
      <c r="E34" s="29">
        <v>1210</v>
      </c>
      <c r="F34" s="1" t="s">
        <v>70</v>
      </c>
      <c r="G34" s="1" t="s">
        <v>91</v>
      </c>
    </row>
    <row r="35" spans="1:7">
      <c r="A35" s="30">
        <v>4</v>
      </c>
      <c r="B35" s="30">
        <v>1026</v>
      </c>
      <c r="C35" s="45" t="s">
        <v>65</v>
      </c>
      <c r="D35" s="45" t="s">
        <v>66</v>
      </c>
      <c r="E35" s="29">
        <v>1022</v>
      </c>
      <c r="F35" s="1" t="s">
        <v>70</v>
      </c>
      <c r="G35" s="1" t="s">
        <v>92</v>
      </c>
    </row>
    <row r="36" spans="1:7">
      <c r="A36" s="30">
        <v>5</v>
      </c>
      <c r="B36" s="30">
        <v>1019</v>
      </c>
      <c r="C36" s="45" t="s">
        <v>68</v>
      </c>
      <c r="D36" s="45" t="s">
        <v>69</v>
      </c>
      <c r="E36" s="29">
        <v>950</v>
      </c>
      <c r="G36" s="1" t="s">
        <v>93</v>
      </c>
    </row>
    <row r="37" spans="1:7">
      <c r="A37" s="33">
        <v>6</v>
      </c>
      <c r="B37" s="33">
        <v>1023</v>
      </c>
      <c r="C37" s="46" t="s">
        <v>72</v>
      </c>
      <c r="D37" s="46" t="s">
        <v>59</v>
      </c>
      <c r="E37" s="36">
        <v>0</v>
      </c>
      <c r="G37" s="1" t="s">
        <v>94</v>
      </c>
    </row>
    <row r="38" spans="1:7" ht="15.75" thickBot="1">
      <c r="D38" s="42" t="s">
        <v>56</v>
      </c>
      <c r="E38" s="43">
        <v>1017.1666666666666</v>
      </c>
    </row>
    <row r="39" spans="1:7" ht="15.75" thickTop="1">
      <c r="A39" s="1"/>
      <c r="B39" s="1"/>
      <c r="C39" s="1"/>
      <c r="D39" s="1"/>
    </row>
  </sheetData>
  <mergeCells count="6">
    <mergeCell ref="C31:D31"/>
    <mergeCell ref="A1:F1"/>
    <mergeCell ref="I1:L1"/>
    <mergeCell ref="J4:K4"/>
    <mergeCell ref="C5:D5"/>
    <mergeCell ref="C18:D18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Paarungen_VM</vt:lpstr>
      <vt:lpstr>Paarungstabelle</vt:lpstr>
      <vt:lpstr>Tabellen</vt:lpstr>
      <vt:lpstr>VM&amp;Pokal</vt:lpstr>
      <vt:lpstr>Paarungen_VM!Drucktitel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Schiegg</dc:creator>
  <cp:lastModifiedBy>user</cp:lastModifiedBy>
  <cp:lastPrinted>2018-10-03T08:27:47Z</cp:lastPrinted>
  <dcterms:created xsi:type="dcterms:W3CDTF">2014-08-31T09:47:37Z</dcterms:created>
  <dcterms:modified xsi:type="dcterms:W3CDTF">2018-10-04T17:53:54Z</dcterms:modified>
</cp:coreProperties>
</file>